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wcupa-my.sharepoint.com/personal/lvassallo_wcupa_edu/Documents/Website/2018 update/"/>
    </mc:Choice>
  </mc:AlternateContent>
  <bookViews>
    <workbookView xWindow="0" yWindow="0" windowWidth="25200" windowHeight="11760"/>
  </bookViews>
  <sheets>
    <sheet name="Directions" sheetId="10" r:id="rId1"/>
    <sheet name="Year 1" sheetId="15" r:id="rId2"/>
    <sheet name="Year 2" sheetId="17" r:id="rId3"/>
    <sheet name="Year 3" sheetId="18" r:id="rId4"/>
    <sheet name="Year 4" sheetId="19" r:id="rId5"/>
    <sheet name="Year 5" sheetId="20" r:id="rId6"/>
    <sheet name="Summary Sheet" sheetId="16" r:id="rId7"/>
    <sheet name="Faculty Salary AY 2016" sheetId="7" state="hidden" r:id="rId8"/>
    <sheet name="SCUPA Eff 7.2017" sheetId="13" r:id="rId9"/>
    <sheet name="SCUPA eff 7.2018" sheetId="14" r:id="rId10"/>
  </sheets>
  <definedNames>
    <definedName name="OLE_LINK1" localSheetId="0">Directions!$B$3</definedName>
    <definedName name="OLE_LINK2" localSheetId="0">Directions!#REF!</definedName>
    <definedName name="OLE_LINK3" localSheetId="0">Directions!#REF!</definedName>
  </definedNames>
  <calcPr calcId="171027"/>
  <customWorkbookViews>
    <customWorkbookView name="Laura Vassallo - Personal View" guid="{DE3638A2-824A-4414-8B75-23E1072DBC45}" mergeInterval="0" personalView="1" maximized="1" windowWidth="1280" windowHeight="751" activeSheetId="1"/>
  </customWorkbookViews>
</workbook>
</file>

<file path=xl/calcChain.xml><?xml version="1.0" encoding="utf-8"?>
<calcChain xmlns="http://schemas.openxmlformats.org/spreadsheetml/2006/main">
  <c r="E9" i="15" l="1"/>
  <c r="C9" i="20"/>
  <c r="C9" i="19"/>
  <c r="C9" i="18"/>
  <c r="C9" i="17"/>
  <c r="L12" i="17" l="1"/>
  <c r="L11" i="17"/>
  <c r="L10" i="17"/>
  <c r="L12" i="18"/>
  <c r="L11" i="18"/>
  <c r="L10" i="18"/>
  <c r="L12" i="19"/>
  <c r="L11" i="19"/>
  <c r="L10" i="19"/>
  <c r="L12" i="20"/>
  <c r="L11" i="20"/>
  <c r="L10" i="20"/>
  <c r="L12" i="15"/>
  <c r="L11" i="15"/>
  <c r="L10" i="15"/>
  <c r="J88" i="15" l="1"/>
  <c r="L9" i="15" l="1"/>
  <c r="B33" i="19" l="1"/>
  <c r="B33" i="20"/>
  <c r="B33" i="17"/>
  <c r="B28" i="18"/>
  <c r="B28" i="19"/>
  <c r="B28" i="20"/>
  <c r="B28" i="17"/>
  <c r="B33" i="18" l="1"/>
  <c r="J88" i="20"/>
  <c r="C54" i="18"/>
  <c r="B54" i="18"/>
  <c r="J46" i="17"/>
  <c r="J46" i="18" s="1"/>
  <c r="E54" i="17"/>
  <c r="E54" i="18" s="1"/>
  <c r="D54" i="17"/>
  <c r="D54" i="18" s="1"/>
  <c r="C54" i="17"/>
  <c r="B54" i="17"/>
  <c r="E54" i="20"/>
  <c r="D54" i="20"/>
  <c r="C54" i="20"/>
  <c r="B54" i="20"/>
  <c r="J46" i="20"/>
  <c r="B34" i="20"/>
  <c r="H29" i="20"/>
  <c r="H28" i="20"/>
  <c r="G29" i="20"/>
  <c r="G28" i="20"/>
  <c r="E29" i="20"/>
  <c r="E28" i="20"/>
  <c r="D29" i="20"/>
  <c r="D28" i="20"/>
  <c r="D20" i="20"/>
  <c r="D19" i="20"/>
  <c r="D18" i="20"/>
  <c r="D17" i="20"/>
  <c r="C20" i="20"/>
  <c r="C19" i="20"/>
  <c r="C18" i="20"/>
  <c r="C17" i="20"/>
  <c r="D12" i="20"/>
  <c r="D11" i="20"/>
  <c r="D10" i="20"/>
  <c r="C12" i="20"/>
  <c r="C11" i="20"/>
  <c r="C10" i="20"/>
  <c r="D9" i="20"/>
  <c r="L9" i="20" s="1"/>
  <c r="E54" i="19"/>
  <c r="D54" i="19"/>
  <c r="C54" i="19"/>
  <c r="B54" i="19"/>
  <c r="J46" i="19"/>
  <c r="B34" i="19"/>
  <c r="J88" i="19" s="1"/>
  <c r="H29" i="19"/>
  <c r="H28" i="19"/>
  <c r="G29" i="19"/>
  <c r="G28" i="19"/>
  <c r="E29" i="19"/>
  <c r="E28" i="19"/>
  <c r="D29" i="19"/>
  <c r="D28" i="19"/>
  <c r="D20" i="19"/>
  <c r="D19" i="19"/>
  <c r="D18" i="19"/>
  <c r="C20" i="19"/>
  <c r="C19" i="19"/>
  <c r="C18" i="19"/>
  <c r="D17" i="19"/>
  <c r="C17" i="19"/>
  <c r="D12" i="19"/>
  <c r="D11" i="19"/>
  <c r="D10" i="19"/>
  <c r="C12" i="19"/>
  <c r="C11" i="19"/>
  <c r="C10" i="19"/>
  <c r="D9" i="19"/>
  <c r="L9" i="19" s="1"/>
  <c r="H29" i="18"/>
  <c r="E29" i="18"/>
  <c r="D20" i="18"/>
  <c r="C20" i="18"/>
  <c r="D12" i="18"/>
  <c r="C11" i="18"/>
  <c r="B34" i="17"/>
  <c r="B34" i="18" s="1"/>
  <c r="H29" i="17"/>
  <c r="H28" i="17"/>
  <c r="H28" i="18" s="1"/>
  <c r="G29" i="17"/>
  <c r="G29" i="18" s="1"/>
  <c r="G28" i="17"/>
  <c r="G28" i="18" s="1"/>
  <c r="E29" i="17"/>
  <c r="E28" i="17"/>
  <c r="E28" i="18" s="1"/>
  <c r="D29" i="17"/>
  <c r="D29" i="18" s="1"/>
  <c r="D28" i="17"/>
  <c r="D28" i="18" s="1"/>
  <c r="D20" i="17"/>
  <c r="D19" i="17"/>
  <c r="D19" i="18" s="1"/>
  <c r="D18" i="17"/>
  <c r="D18" i="18" s="1"/>
  <c r="D17" i="17"/>
  <c r="D17" i="18" s="1"/>
  <c r="C20" i="17"/>
  <c r="C19" i="17"/>
  <c r="C19" i="18" s="1"/>
  <c r="C18" i="17"/>
  <c r="C18" i="18" s="1"/>
  <c r="C17" i="17"/>
  <c r="C17" i="18" s="1"/>
  <c r="D12" i="17"/>
  <c r="D11" i="17"/>
  <c r="D11" i="18" s="1"/>
  <c r="D10" i="17"/>
  <c r="D10" i="18" s="1"/>
  <c r="C12" i="17"/>
  <c r="C12" i="18" s="1"/>
  <c r="C11" i="17"/>
  <c r="C10" i="17"/>
  <c r="C10" i="18" s="1"/>
  <c r="D9" i="17"/>
  <c r="J88" i="17" l="1"/>
  <c r="J88" i="18"/>
  <c r="D9" i="18"/>
  <c r="L9" i="18" s="1"/>
  <c r="L9" i="17"/>
  <c r="E20" i="15"/>
  <c r="E19" i="15"/>
  <c r="E18" i="15"/>
  <c r="E17" i="15"/>
  <c r="K12" i="17" l="1"/>
  <c r="K11" i="17"/>
  <c r="K10" i="17"/>
  <c r="K12" i="15"/>
  <c r="K11" i="15"/>
  <c r="K10" i="15"/>
  <c r="K9" i="17"/>
  <c r="K9" i="15"/>
  <c r="E24" i="15" l="1"/>
  <c r="E12" i="15" l="1"/>
  <c r="E11" i="15"/>
  <c r="E10" i="15"/>
  <c r="I29" i="15" l="1"/>
  <c r="I28" i="15"/>
  <c r="F29" i="15"/>
  <c r="F28" i="15"/>
  <c r="C29" i="17"/>
  <c r="C28" i="17"/>
  <c r="C29" i="18"/>
  <c r="C28" i="18"/>
  <c r="C29" i="19"/>
  <c r="C28" i="19"/>
  <c r="C29" i="20"/>
  <c r="C28" i="20"/>
  <c r="B3" i="15" l="1"/>
  <c r="B3" i="16" s="1"/>
  <c r="A26" i="16"/>
  <c r="A25" i="16"/>
  <c r="A19" i="16"/>
  <c r="A18" i="16"/>
  <c r="A17" i="16"/>
  <c r="A16" i="16"/>
  <c r="A12" i="16"/>
  <c r="A11" i="16"/>
  <c r="A10" i="16"/>
  <c r="A9" i="16"/>
  <c r="B2" i="16"/>
  <c r="J28" i="15"/>
  <c r="B17" i="19"/>
  <c r="E17" i="19" s="1"/>
  <c r="B24" i="17"/>
  <c r="E24" i="17" s="1"/>
  <c r="I24" i="17" s="1"/>
  <c r="B24" i="18"/>
  <c r="E24" i="18" s="1"/>
  <c r="E25" i="18" s="1"/>
  <c r="D22" i="16" s="1"/>
  <c r="B24" i="19"/>
  <c r="E24" i="19" s="1"/>
  <c r="I24" i="19" s="1"/>
  <c r="I25" i="19" s="1"/>
  <c r="E33" i="16" s="1"/>
  <c r="B24" i="20"/>
  <c r="E24" i="20" s="1"/>
  <c r="E25" i="20"/>
  <c r="F22" i="16" s="1"/>
  <c r="E25" i="17"/>
  <c r="C22" i="16" s="1"/>
  <c r="E25" i="15"/>
  <c r="B22" i="16" s="1"/>
  <c r="B29" i="18"/>
  <c r="B29" i="19"/>
  <c r="B29" i="20"/>
  <c r="B29" i="17"/>
  <c r="B20" i="17"/>
  <c r="B20" i="19"/>
  <c r="E20" i="19" s="1"/>
  <c r="I20" i="19" s="1"/>
  <c r="B20" i="20"/>
  <c r="E20" i="20" s="1"/>
  <c r="B19" i="17"/>
  <c r="B19" i="19"/>
  <c r="E19" i="19" s="1"/>
  <c r="B19" i="20"/>
  <c r="E19" i="20" s="1"/>
  <c r="B18" i="17"/>
  <c r="E18" i="17" s="1"/>
  <c r="B18" i="19"/>
  <c r="E18" i="19" s="1"/>
  <c r="B18" i="20"/>
  <c r="E18" i="20" s="1"/>
  <c r="B17" i="17"/>
  <c r="E17" i="17" s="1"/>
  <c r="B17" i="20"/>
  <c r="B9" i="17"/>
  <c r="E9" i="17" s="1"/>
  <c r="B12" i="18"/>
  <c r="B12" i="19"/>
  <c r="B12" i="20"/>
  <c r="B11" i="18"/>
  <c r="B11" i="19"/>
  <c r="B11" i="20"/>
  <c r="B10" i="19"/>
  <c r="B10" i="20"/>
  <c r="B12" i="17"/>
  <c r="E12" i="17" s="1"/>
  <c r="B11" i="17"/>
  <c r="E11" i="17" s="1"/>
  <c r="B10" i="17"/>
  <c r="B9" i="18"/>
  <c r="B9" i="19"/>
  <c r="B9" i="20"/>
  <c r="C34" i="17"/>
  <c r="C34" i="18"/>
  <c r="E34" i="18" s="1"/>
  <c r="J34" i="18" s="1"/>
  <c r="C34" i="19"/>
  <c r="C34" i="20"/>
  <c r="C34" i="15"/>
  <c r="E34" i="15" s="1"/>
  <c r="J34" i="15" s="1"/>
  <c r="C33" i="17"/>
  <c r="C33" i="18"/>
  <c r="C33" i="19"/>
  <c r="C33" i="20"/>
  <c r="C33" i="15"/>
  <c r="E33" i="15"/>
  <c r="B5" i="18"/>
  <c r="B5" i="19"/>
  <c r="B5" i="20"/>
  <c r="B5" i="16" s="1"/>
  <c r="B5" i="17"/>
  <c r="B4" i="18"/>
  <c r="B4" i="19"/>
  <c r="B4" i="20"/>
  <c r="B4" i="16" s="1"/>
  <c r="B4" i="17"/>
  <c r="B1" i="17"/>
  <c r="B1" i="18" s="1"/>
  <c r="B1" i="20" s="1"/>
  <c r="B1" i="16" s="1"/>
  <c r="J93" i="18"/>
  <c r="J85" i="18"/>
  <c r="D52" i="16"/>
  <c r="J79" i="18"/>
  <c r="D50" i="16"/>
  <c r="J73" i="18"/>
  <c r="D48" i="16" s="1"/>
  <c r="J67" i="18"/>
  <c r="D46" i="16" s="1"/>
  <c r="J63" i="18"/>
  <c r="D44" i="16"/>
  <c r="E55" i="18"/>
  <c r="D55" i="18"/>
  <c r="C55" i="18"/>
  <c r="B55" i="18"/>
  <c r="J54" i="18"/>
  <c r="J55" i="18" s="1"/>
  <c r="D42" i="16" s="1"/>
  <c r="J51" i="18"/>
  <c r="D40" i="16" s="1"/>
  <c r="J43" i="18"/>
  <c r="D38" i="16" s="1"/>
  <c r="J93" i="19"/>
  <c r="J85" i="19"/>
  <c r="E52" i="16"/>
  <c r="J79" i="19"/>
  <c r="E50" i="16" s="1"/>
  <c r="J73" i="19"/>
  <c r="E48" i="16" s="1"/>
  <c r="J67" i="19"/>
  <c r="E46" i="16"/>
  <c r="J63" i="19"/>
  <c r="E44" i="16"/>
  <c r="E55" i="19"/>
  <c r="D55" i="19"/>
  <c r="C55" i="19"/>
  <c r="B55" i="19"/>
  <c r="J54" i="19"/>
  <c r="J55" i="19" s="1"/>
  <c r="E42" i="16" s="1"/>
  <c r="J51" i="19"/>
  <c r="E40" i="16" s="1"/>
  <c r="J43" i="19"/>
  <c r="E38" i="16" s="1"/>
  <c r="J93" i="20"/>
  <c r="J85" i="20"/>
  <c r="F52" i="16" s="1"/>
  <c r="J79" i="20"/>
  <c r="F50" i="16" s="1"/>
  <c r="J73" i="20"/>
  <c r="F48" i="16" s="1"/>
  <c r="J67" i="20"/>
  <c r="F46" i="16" s="1"/>
  <c r="J63" i="20"/>
  <c r="F44" i="16" s="1"/>
  <c r="E55" i="20"/>
  <c r="D55" i="20"/>
  <c r="C55" i="20"/>
  <c r="B55" i="20"/>
  <c r="J54" i="20"/>
  <c r="J55" i="20" s="1"/>
  <c r="F42" i="16" s="1"/>
  <c r="J51" i="20"/>
  <c r="F40" i="16" s="1"/>
  <c r="J43" i="20"/>
  <c r="F38" i="16" s="1"/>
  <c r="J93" i="17"/>
  <c r="J85" i="17"/>
  <c r="C52" i="16" s="1"/>
  <c r="J79" i="17"/>
  <c r="C50" i="16" s="1"/>
  <c r="J73" i="17"/>
  <c r="C48" i="16" s="1"/>
  <c r="J67" i="17"/>
  <c r="C46" i="16" s="1"/>
  <c r="J63" i="17"/>
  <c r="C44" i="16" s="1"/>
  <c r="E55" i="17"/>
  <c r="D55" i="17"/>
  <c r="C55" i="17"/>
  <c r="B55" i="17"/>
  <c r="J54" i="17"/>
  <c r="J55" i="17" s="1"/>
  <c r="C42" i="16" s="1"/>
  <c r="J51" i="17"/>
  <c r="C40" i="16" s="1"/>
  <c r="J43" i="17"/>
  <c r="C38" i="16" s="1"/>
  <c r="F12" i="17"/>
  <c r="B19" i="16"/>
  <c r="B18" i="16"/>
  <c r="I18" i="15"/>
  <c r="J18" i="15" s="1"/>
  <c r="B16" i="16"/>
  <c r="J93" i="15"/>
  <c r="J85" i="15"/>
  <c r="B52" i="16" s="1"/>
  <c r="J79" i="15"/>
  <c r="B50" i="16" s="1"/>
  <c r="J73" i="15"/>
  <c r="B48" i="16" s="1"/>
  <c r="J67" i="15"/>
  <c r="B46" i="16" s="1"/>
  <c r="J63" i="15"/>
  <c r="B44" i="16" s="1"/>
  <c r="J51" i="15"/>
  <c r="B40" i="16" s="1"/>
  <c r="J43" i="15"/>
  <c r="B38" i="16" s="1"/>
  <c r="E55" i="15"/>
  <c r="D55" i="15"/>
  <c r="C55" i="15"/>
  <c r="B55" i="15"/>
  <c r="F12" i="15"/>
  <c r="I12" i="15" s="1"/>
  <c r="J12" i="15" s="1"/>
  <c r="F11" i="15"/>
  <c r="B11" i="16" s="1"/>
  <c r="F10" i="15"/>
  <c r="F9" i="15"/>
  <c r="J54" i="15"/>
  <c r="J55" i="15" s="1"/>
  <c r="B42" i="16" s="1"/>
  <c r="I20" i="15"/>
  <c r="I19" i="15"/>
  <c r="J19" i="15" s="1"/>
  <c r="B12" i="16"/>
  <c r="B10" i="16"/>
  <c r="I30" i="15"/>
  <c r="J29" i="15"/>
  <c r="I10" i="15"/>
  <c r="J10" i="15" s="1"/>
  <c r="I11" i="15"/>
  <c r="J11" i="15" s="1"/>
  <c r="I17" i="15"/>
  <c r="F34" i="7"/>
  <c r="E34" i="7"/>
  <c r="D34" i="7"/>
  <c r="C34" i="7"/>
  <c r="F33" i="7"/>
  <c r="E33" i="7"/>
  <c r="D33" i="7"/>
  <c r="C33" i="7"/>
  <c r="F32" i="7"/>
  <c r="E32" i="7"/>
  <c r="D32" i="7"/>
  <c r="C32" i="7"/>
  <c r="F31" i="7"/>
  <c r="E31" i="7"/>
  <c r="D31" i="7"/>
  <c r="C31" i="7"/>
  <c r="F30" i="7"/>
  <c r="E30" i="7"/>
  <c r="D30" i="7"/>
  <c r="C30" i="7"/>
  <c r="F29" i="7"/>
  <c r="E29" i="7"/>
  <c r="D29" i="7"/>
  <c r="C29" i="7"/>
  <c r="F28" i="7"/>
  <c r="E28" i="7"/>
  <c r="D28" i="7"/>
  <c r="C28" i="7"/>
  <c r="F27" i="7"/>
  <c r="E27" i="7"/>
  <c r="D27" i="7"/>
  <c r="C27" i="7"/>
  <c r="F26" i="7"/>
  <c r="E26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E35" i="15" l="1"/>
  <c r="B36" i="16" s="1"/>
  <c r="J33" i="15"/>
  <c r="J30" i="15"/>
  <c r="B32" i="16" s="1"/>
  <c r="B2" i="17"/>
  <c r="B3" i="17" s="1"/>
  <c r="B2" i="18" s="1"/>
  <c r="B3" i="18" s="1"/>
  <c r="B2" i="19" s="1"/>
  <c r="B3" i="19" s="1"/>
  <c r="B2" i="20" s="1"/>
  <c r="B3" i="20" s="1"/>
  <c r="E19" i="17"/>
  <c r="F10" i="17"/>
  <c r="E10" i="17"/>
  <c r="E20" i="17"/>
  <c r="I20" i="17" s="1"/>
  <c r="J20" i="17" s="1"/>
  <c r="B10" i="18"/>
  <c r="F10" i="18" s="1"/>
  <c r="B17" i="18"/>
  <c r="E17" i="18" s="1"/>
  <c r="I17" i="18" s="1"/>
  <c r="B18" i="18"/>
  <c r="E18" i="18" s="1"/>
  <c r="B19" i="18"/>
  <c r="E19" i="18" s="1"/>
  <c r="B20" i="18"/>
  <c r="E20" i="18" s="1"/>
  <c r="D19" i="16" s="1"/>
  <c r="G42" i="16"/>
  <c r="I18" i="19"/>
  <c r="J18" i="19" s="1"/>
  <c r="F19" i="16"/>
  <c r="I19" i="19"/>
  <c r="J19" i="19" s="1"/>
  <c r="E17" i="20"/>
  <c r="F16" i="16" s="1"/>
  <c r="K11" i="18"/>
  <c r="E11" i="18"/>
  <c r="K11" i="19"/>
  <c r="E11" i="19"/>
  <c r="K11" i="20"/>
  <c r="E11" i="20"/>
  <c r="K12" i="18"/>
  <c r="E12" i="18"/>
  <c r="K12" i="19"/>
  <c r="E12" i="19"/>
  <c r="K12" i="20"/>
  <c r="E12" i="20"/>
  <c r="K10" i="18"/>
  <c r="E10" i="18"/>
  <c r="K10" i="19"/>
  <c r="E10" i="19"/>
  <c r="K10" i="20"/>
  <c r="E10" i="20"/>
  <c r="E9" i="18"/>
  <c r="K9" i="19"/>
  <c r="K9" i="18"/>
  <c r="I21" i="15"/>
  <c r="B31" i="16" s="1"/>
  <c r="E9" i="20"/>
  <c r="E9" i="19"/>
  <c r="G48" i="16"/>
  <c r="I28" i="17"/>
  <c r="F28" i="17"/>
  <c r="I29" i="17"/>
  <c r="F29" i="17"/>
  <c r="I28" i="20"/>
  <c r="F28" i="20"/>
  <c r="J28" i="20" s="1"/>
  <c r="F29" i="20"/>
  <c r="I29" i="20"/>
  <c r="F28" i="19"/>
  <c r="J28" i="19" s="1"/>
  <c r="I28" i="19"/>
  <c r="F29" i="19"/>
  <c r="I29" i="19"/>
  <c r="G52" i="16"/>
  <c r="F28" i="18"/>
  <c r="J28" i="18" s="1"/>
  <c r="I28" i="18"/>
  <c r="I29" i="18"/>
  <c r="F29" i="18"/>
  <c r="F11" i="20"/>
  <c r="F9" i="18"/>
  <c r="B9" i="16"/>
  <c r="B13" i="16" s="1"/>
  <c r="G40" i="16"/>
  <c r="I17" i="17"/>
  <c r="J17" i="15"/>
  <c r="I9" i="15"/>
  <c r="J9" i="15" s="1"/>
  <c r="J13" i="15" s="1"/>
  <c r="G38" i="16"/>
  <c r="G44" i="16"/>
  <c r="B1" i="19"/>
  <c r="E34" i="19"/>
  <c r="J34" i="19" s="1"/>
  <c r="I10" i="17"/>
  <c r="J10" i="17" s="1"/>
  <c r="B26" i="16"/>
  <c r="E16" i="16"/>
  <c r="C18" i="16"/>
  <c r="E34" i="17"/>
  <c r="J34" i="17" s="1"/>
  <c r="G46" i="16"/>
  <c r="E21" i="15"/>
  <c r="E13" i="15"/>
  <c r="F13" i="15"/>
  <c r="G50" i="16"/>
  <c r="B17" i="16"/>
  <c r="B20" i="16" s="1"/>
  <c r="J20" i="15"/>
  <c r="J21" i="15" s="1"/>
  <c r="F35" i="15"/>
  <c r="B54" i="16" s="1"/>
  <c r="F17" i="16"/>
  <c r="I18" i="20"/>
  <c r="J18" i="20" s="1"/>
  <c r="I18" i="18"/>
  <c r="J18" i="18" s="1"/>
  <c r="D17" i="16"/>
  <c r="J24" i="17"/>
  <c r="J25" i="17" s="1"/>
  <c r="I25" i="17"/>
  <c r="C33" i="16" s="1"/>
  <c r="J35" i="15"/>
  <c r="F30" i="15"/>
  <c r="E19" i="16"/>
  <c r="F35" i="17"/>
  <c r="C54" i="16" s="1"/>
  <c r="K29" i="15"/>
  <c r="I20" i="20"/>
  <c r="J20" i="20" s="1"/>
  <c r="F9" i="17"/>
  <c r="E18" i="16"/>
  <c r="E33" i="17"/>
  <c r="J33" i="17" s="1"/>
  <c r="F35" i="19"/>
  <c r="E54" i="16" s="1"/>
  <c r="E34" i="20"/>
  <c r="J34" i="20" s="1"/>
  <c r="I24" i="20"/>
  <c r="I25" i="20" s="1"/>
  <c r="F33" i="16" s="1"/>
  <c r="I24" i="15"/>
  <c r="I25" i="15" s="1"/>
  <c r="B33" i="16" s="1"/>
  <c r="F10" i="19"/>
  <c r="E17" i="16"/>
  <c r="C12" i="16"/>
  <c r="F12" i="19"/>
  <c r="C16" i="16"/>
  <c r="F11" i="18"/>
  <c r="F10" i="20"/>
  <c r="F12" i="18"/>
  <c r="I24" i="18"/>
  <c r="I25" i="18" s="1"/>
  <c r="D33" i="16" s="1"/>
  <c r="K28" i="15"/>
  <c r="B25" i="16"/>
  <c r="F11" i="19"/>
  <c r="I11" i="19" s="1"/>
  <c r="J11" i="19" s="1"/>
  <c r="J20" i="19"/>
  <c r="F11" i="17"/>
  <c r="F12" i="20"/>
  <c r="E25" i="19"/>
  <c r="E22" i="16" s="1"/>
  <c r="G22" i="16" s="1"/>
  <c r="J24" i="19"/>
  <c r="J25" i="19" s="1"/>
  <c r="E21" i="18" l="1"/>
  <c r="C19" i="16"/>
  <c r="D16" i="16"/>
  <c r="I20" i="18"/>
  <c r="J20" i="18" s="1"/>
  <c r="I19" i="17"/>
  <c r="J19" i="17" s="1"/>
  <c r="I17" i="20"/>
  <c r="J17" i="20" s="1"/>
  <c r="F9" i="19"/>
  <c r="E9" i="16" s="1"/>
  <c r="E35" i="17"/>
  <c r="C36" i="16" s="1"/>
  <c r="I30" i="17"/>
  <c r="E21" i="20"/>
  <c r="K9" i="20"/>
  <c r="F9" i="20"/>
  <c r="F9" i="16" s="1"/>
  <c r="G19" i="16"/>
  <c r="D25" i="16"/>
  <c r="I17" i="19"/>
  <c r="I21" i="19" s="1"/>
  <c r="E31" i="16" s="1"/>
  <c r="F35" i="18"/>
  <c r="D54" i="16" s="1"/>
  <c r="E21" i="19"/>
  <c r="E20" i="16"/>
  <c r="I9" i="17"/>
  <c r="J9" i="17" s="1"/>
  <c r="F13" i="17"/>
  <c r="I9" i="18"/>
  <c r="J9" i="18" s="1"/>
  <c r="D9" i="16"/>
  <c r="I9" i="19"/>
  <c r="J9" i="19" s="1"/>
  <c r="I13" i="15"/>
  <c r="B30" i="16" s="1"/>
  <c r="B34" i="16" s="1"/>
  <c r="E13" i="19"/>
  <c r="K30" i="15"/>
  <c r="E33" i="20"/>
  <c r="J33" i="20" s="1"/>
  <c r="E33" i="19"/>
  <c r="I30" i="19"/>
  <c r="J17" i="17"/>
  <c r="G33" i="16"/>
  <c r="J24" i="15"/>
  <c r="J25" i="15" s="1"/>
  <c r="C10" i="16"/>
  <c r="J35" i="17"/>
  <c r="E33" i="18"/>
  <c r="J33" i="18" s="1"/>
  <c r="F30" i="19"/>
  <c r="I18" i="17"/>
  <c r="J18" i="17" s="1"/>
  <c r="C17" i="16"/>
  <c r="G17" i="16" s="1"/>
  <c r="E10" i="16"/>
  <c r="I10" i="19"/>
  <c r="J10" i="19" s="1"/>
  <c r="E21" i="17"/>
  <c r="C9" i="16"/>
  <c r="I19" i="18"/>
  <c r="J19" i="18" s="1"/>
  <c r="D18" i="16"/>
  <c r="I12" i="17"/>
  <c r="J12" i="17" s="1"/>
  <c r="J24" i="20"/>
  <c r="J25" i="20" s="1"/>
  <c r="E12" i="16"/>
  <c r="I12" i="19"/>
  <c r="J12" i="19" s="1"/>
  <c r="F13" i="18"/>
  <c r="K28" i="19"/>
  <c r="I19" i="20"/>
  <c r="J19" i="20" s="1"/>
  <c r="F18" i="16"/>
  <c r="F20" i="16" s="1"/>
  <c r="C11" i="16"/>
  <c r="I11" i="17"/>
  <c r="J11" i="17" s="1"/>
  <c r="I30" i="18"/>
  <c r="K28" i="18"/>
  <c r="E11" i="16"/>
  <c r="I11" i="20"/>
  <c r="J11" i="20" s="1"/>
  <c r="F11" i="16"/>
  <c r="F26" i="16"/>
  <c r="J29" i="20"/>
  <c r="J30" i="20" s="1"/>
  <c r="F32" i="16" s="1"/>
  <c r="D11" i="16"/>
  <c r="I11" i="18"/>
  <c r="J11" i="18" s="1"/>
  <c r="F30" i="20"/>
  <c r="J29" i="18"/>
  <c r="K29" i="18" s="1"/>
  <c r="D26" i="16"/>
  <c r="F30" i="18"/>
  <c r="I12" i="18"/>
  <c r="J12" i="18" s="1"/>
  <c r="D12" i="16"/>
  <c r="E26" i="16"/>
  <c r="J29" i="19"/>
  <c r="K29" i="19" s="1"/>
  <c r="E13" i="17"/>
  <c r="E25" i="16"/>
  <c r="I12" i="20"/>
  <c r="J12" i="20" s="1"/>
  <c r="F12" i="16"/>
  <c r="C26" i="16"/>
  <c r="J29" i="17"/>
  <c r="K29" i="17" s="1"/>
  <c r="F13" i="19"/>
  <c r="J28" i="17"/>
  <c r="K28" i="17" s="1"/>
  <c r="C25" i="16"/>
  <c r="F30" i="17"/>
  <c r="K28" i="20"/>
  <c r="I30" i="20"/>
  <c r="F25" i="16"/>
  <c r="I10" i="18"/>
  <c r="D10" i="16"/>
  <c r="E13" i="18"/>
  <c r="E13" i="20"/>
  <c r="J17" i="18"/>
  <c r="B27" i="16"/>
  <c r="J24" i="18"/>
  <c r="J25" i="18" s="1"/>
  <c r="F10" i="16"/>
  <c r="I10" i="20"/>
  <c r="J10" i="20" s="1"/>
  <c r="G16" i="16"/>
  <c r="J30" i="19" l="1"/>
  <c r="E32" i="16" s="1"/>
  <c r="E35" i="19"/>
  <c r="E36" i="16" s="1"/>
  <c r="J33" i="19"/>
  <c r="J95" i="15"/>
  <c r="J97" i="15" s="1"/>
  <c r="B58" i="16" s="1"/>
  <c r="B60" i="16" s="1"/>
  <c r="C27" i="16"/>
  <c r="D20" i="16"/>
  <c r="J21" i="17"/>
  <c r="I21" i="17"/>
  <c r="C31" i="16" s="1"/>
  <c r="F35" i="20"/>
  <c r="F54" i="16" s="1"/>
  <c r="G54" i="16" s="1"/>
  <c r="D27" i="16"/>
  <c r="J35" i="19"/>
  <c r="K30" i="19"/>
  <c r="I9" i="20"/>
  <c r="J9" i="20" s="1"/>
  <c r="J13" i="20" s="1"/>
  <c r="F13" i="20"/>
  <c r="I21" i="18"/>
  <c r="D31" i="16" s="1"/>
  <c r="J35" i="18"/>
  <c r="G10" i="16"/>
  <c r="E35" i="18"/>
  <c r="D36" i="16" s="1"/>
  <c r="I21" i="20"/>
  <c r="F31" i="16" s="1"/>
  <c r="E13" i="16"/>
  <c r="C13" i="16"/>
  <c r="J17" i="19"/>
  <c r="J21" i="19" s="1"/>
  <c r="B56" i="16"/>
  <c r="J13" i="19"/>
  <c r="G9" i="16"/>
  <c r="E27" i="16"/>
  <c r="J101" i="15"/>
  <c r="J103" i="15" s="1"/>
  <c r="G25" i="16"/>
  <c r="J21" i="20"/>
  <c r="F13" i="16"/>
  <c r="F27" i="16"/>
  <c r="J21" i="18"/>
  <c r="J30" i="18"/>
  <c r="D32" i="16" s="1"/>
  <c r="I13" i="19"/>
  <c r="E30" i="16" s="1"/>
  <c r="E34" i="16" s="1"/>
  <c r="I13" i="17"/>
  <c r="C30" i="16" s="1"/>
  <c r="G18" i="16"/>
  <c r="G20" i="16" s="1"/>
  <c r="C20" i="16"/>
  <c r="K30" i="17"/>
  <c r="J10" i="18"/>
  <c r="J13" i="18" s="1"/>
  <c r="I13" i="18"/>
  <c r="D30" i="16" s="1"/>
  <c r="D13" i="16"/>
  <c r="G12" i="16"/>
  <c r="K29" i="20"/>
  <c r="K30" i="20" s="1"/>
  <c r="J13" i="17"/>
  <c r="E35" i="20"/>
  <c r="F36" i="16" s="1"/>
  <c r="J30" i="17"/>
  <c r="C32" i="16" s="1"/>
  <c r="G26" i="16"/>
  <c r="K30" i="18"/>
  <c r="G11" i="16"/>
  <c r="G31" i="16" l="1"/>
  <c r="G27" i="16"/>
  <c r="J35" i="20"/>
  <c r="J95" i="20" s="1"/>
  <c r="J97" i="20" s="1"/>
  <c r="G32" i="16"/>
  <c r="I13" i="20"/>
  <c r="F30" i="16" s="1"/>
  <c r="F34" i="16" s="1"/>
  <c r="F56" i="16" s="1"/>
  <c r="E56" i="16"/>
  <c r="B62" i="16"/>
  <c r="G36" i="16"/>
  <c r="J95" i="19"/>
  <c r="J97" i="19" s="1"/>
  <c r="E58" i="16" s="1"/>
  <c r="E60" i="16" s="1"/>
  <c r="G13" i="16"/>
  <c r="J95" i="17"/>
  <c r="C34" i="16"/>
  <c r="C56" i="16" s="1"/>
  <c r="D34" i="16"/>
  <c r="D56" i="16" s="1"/>
  <c r="J95" i="18"/>
  <c r="J97" i="18" s="1"/>
  <c r="G30" i="16" l="1"/>
  <c r="G34" i="16" s="1"/>
  <c r="G56" i="16" s="1"/>
  <c r="E62" i="16"/>
  <c r="J101" i="19"/>
  <c r="J103" i="19" s="1"/>
  <c r="J97" i="17"/>
  <c r="J101" i="17" s="1"/>
  <c r="J103" i="17" s="1"/>
  <c r="F58" i="16"/>
  <c r="F60" i="16" s="1"/>
  <c r="F62" i="16" s="1"/>
  <c r="J101" i="20"/>
  <c r="J103" i="20" s="1"/>
  <c r="D58" i="16"/>
  <c r="D60" i="16" s="1"/>
  <c r="D62" i="16" s="1"/>
  <c r="J101" i="18"/>
  <c r="J103" i="18" s="1"/>
  <c r="C58" i="16" l="1"/>
  <c r="C60" i="16" s="1"/>
  <c r="C62" i="16" s="1"/>
  <c r="G62" i="16" s="1"/>
  <c r="G60" i="16" l="1"/>
  <c r="G58" i="16"/>
</calcChain>
</file>

<file path=xl/sharedStrings.xml><?xml version="1.0" encoding="utf-8"?>
<sst xmlns="http://schemas.openxmlformats.org/spreadsheetml/2006/main" count="710" uniqueCount="134">
  <si>
    <t>Travel</t>
  </si>
  <si>
    <t>Materials and Supplies</t>
  </si>
  <si>
    <t>Publication Costs/Documentation/Dissemination</t>
  </si>
  <si>
    <t>Total Direct Costs</t>
  </si>
  <si>
    <t>Total Salary and Fringe</t>
  </si>
  <si>
    <t>Consultant Services</t>
  </si>
  <si>
    <t xml:space="preserve">Other </t>
  </si>
  <si>
    <t>Subawards (up to $25,000)</t>
  </si>
  <si>
    <t>Subawards Amount over $25000</t>
  </si>
  <si>
    <t>Total Funding Request</t>
  </si>
  <si>
    <t>Equipment</t>
  </si>
  <si>
    <t>Participant Support Costs</t>
  </si>
  <si>
    <t>Directions for WCU Budget Builder:</t>
  </si>
  <si>
    <t>Click here for contact information for your Grants Specialist</t>
  </si>
  <si>
    <t xml:space="preserve"> This form must be submitted to your Grants Specialist at least three weeks before the grant is due. </t>
  </si>
  <si>
    <t xml:space="preserve">Your Grants specialist will review the budget and work with you to finalize and confirm all amounts. The budget will then be sent to WCU Restricted funds for final approval. </t>
  </si>
  <si>
    <t xml:space="preserve"> You must consult the funding opportunity notice to determine what items the sponsor will fund and/or if there are any budget items that they will not fund.  Contact your Grants Specialist if you have any questions. </t>
  </si>
  <si>
    <t>Please visit http://www.wcupa.edu/_INFORMATION/AFA/BUDGET/GuidStudPay.pdf for more details about hourly wages.</t>
  </si>
  <si>
    <t>Questions?</t>
  </si>
  <si>
    <t>STATE SYSTEM OF HIGHER EDUCATION</t>
  </si>
  <si>
    <t>FACULTY PAY SCHEDULE B EFFECTIVE FALL 2016</t>
  </si>
  <si>
    <t>PAY STEP</t>
  </si>
  <si>
    <t>Q01</t>
  </si>
  <si>
    <t>Q02</t>
  </si>
  <si>
    <t>Q03</t>
  </si>
  <si>
    <t>Q04</t>
  </si>
  <si>
    <t>ACADEMIC ANNUAL</t>
  </si>
  <si>
    <t>Summer 2017 Pay Schedle</t>
  </si>
  <si>
    <t>Per Workload Hour</t>
  </si>
  <si>
    <r>
      <rPr>
        <sz val="11"/>
        <rFont val="Franklin Gothic Book"/>
        <family val="2"/>
      </rPr>
      <t>Pennsylvania State System of Higher Education SCUPA Pay Schedule</t>
    </r>
  </si>
  <si>
    <r>
      <rPr>
        <sz val="9"/>
        <rFont val="Franklin Gothic Book"/>
        <family val="2"/>
      </rPr>
      <t>PAY STEP</t>
    </r>
  </si>
  <si>
    <r>
      <rPr>
        <sz val="9"/>
        <rFont val="Franklin Gothic Book"/>
        <family val="2"/>
      </rPr>
      <t>PAY RANGE 35</t>
    </r>
  </si>
  <si>
    <r>
      <rPr>
        <sz val="9"/>
        <rFont val="Franklin Gothic Book"/>
        <family val="2"/>
      </rPr>
      <t>PAY RANGE 38</t>
    </r>
  </si>
  <si>
    <r>
      <rPr>
        <sz val="9"/>
        <rFont val="Franklin Gothic Book"/>
        <family val="2"/>
      </rPr>
      <t>PAY RANGE 40</t>
    </r>
  </si>
  <si>
    <r>
      <rPr>
        <sz val="9"/>
        <rFont val="Franklin Gothic Book"/>
        <family val="2"/>
      </rPr>
      <t>PAY RANGE 43</t>
    </r>
  </si>
  <si>
    <r>
      <rPr>
        <sz val="9"/>
        <rFont val="Franklin Gothic Book"/>
        <family val="2"/>
      </rPr>
      <t>PAY RANGE 45</t>
    </r>
  </si>
  <si>
    <r>
      <rPr>
        <sz val="9"/>
        <rFont val="Franklin Gothic Book"/>
        <family val="2"/>
      </rPr>
      <t>HOURLY</t>
    </r>
  </si>
  <si>
    <r>
      <rPr>
        <sz val="9"/>
        <rFont val="Franklin Gothic Book"/>
        <family val="2"/>
      </rPr>
      <t>REGULAR BIWEEKLY (26.08 PAYS)</t>
    </r>
  </si>
  <si>
    <r>
      <rPr>
        <sz val="9"/>
        <rFont val="Franklin Gothic Book"/>
        <family val="2"/>
      </rPr>
      <t xml:space="preserve">DISTRIBUTED BIWEEKLY
</t>
    </r>
    <r>
      <rPr>
        <sz val="9"/>
        <rFont val="Franklin Gothic Book"/>
        <family val="2"/>
      </rPr>
      <t>(20 pay over 26)</t>
    </r>
  </si>
  <si>
    <r>
      <rPr>
        <sz val="9"/>
        <rFont val="Franklin Gothic Book"/>
        <family val="2"/>
      </rPr>
      <t>REGULAR ANNUAL</t>
    </r>
  </si>
  <si>
    <r>
      <rPr>
        <sz val="11"/>
        <rFont val="Franklin Gothic Book"/>
        <family val="2"/>
      </rPr>
      <t>Appendix C</t>
    </r>
  </si>
  <si>
    <r>
      <rPr>
        <sz val="11"/>
        <rFont val="Franklin Gothic Book"/>
        <family val="2"/>
      </rPr>
      <t>Effective July 8, 2017</t>
    </r>
  </si>
  <si>
    <r>
      <rPr>
        <sz val="11"/>
        <rFont val="Franklin Gothic Book"/>
        <family val="2"/>
      </rPr>
      <t>Appendix D</t>
    </r>
  </si>
  <si>
    <r>
      <rPr>
        <sz val="11"/>
        <rFont val="Franklin Gothic Book"/>
        <family val="2"/>
      </rPr>
      <t>Effective July 7, 2018</t>
    </r>
  </si>
  <si>
    <t>Faculty Salary</t>
  </si>
  <si>
    <t>Cost</t>
  </si>
  <si>
    <t>Fringe Rate summer</t>
  </si>
  <si>
    <t>Fringe Rate AY</t>
  </si>
  <si>
    <t>Salary Cost</t>
  </si>
  <si>
    <t>Fringe Cost</t>
  </si>
  <si>
    <t>Staff Salary</t>
  </si>
  <si>
    <t>Student Wages</t>
  </si>
  <si>
    <t>hrs/week summer</t>
  </si>
  <si>
    <t>hrs/week AY</t>
  </si>
  <si>
    <t>Fringe Rate</t>
  </si>
  <si>
    <t>Graduate Assistant</t>
  </si>
  <si>
    <t>Stipend</t>
  </si>
  <si>
    <t>Tuition</t>
  </si>
  <si>
    <t>Total Cost</t>
  </si>
  <si>
    <t>Stipends</t>
  </si>
  <si>
    <t>Subsistence</t>
  </si>
  <si>
    <t>Other</t>
  </si>
  <si>
    <t>Total</t>
  </si>
  <si>
    <t>PI:</t>
  </si>
  <si>
    <t>Start date</t>
  </si>
  <si>
    <t>End date</t>
  </si>
  <si>
    <t>Max award</t>
  </si>
  <si>
    <t>Sponsor</t>
  </si>
  <si>
    <t>Modified Total Direct Costs (IDC Base)</t>
  </si>
  <si>
    <t>Fringe Cost Summer</t>
  </si>
  <si>
    <t>Summer Salary</t>
  </si>
  <si>
    <t>AY Salary</t>
  </si>
  <si>
    <t>Indirect Costs</t>
  </si>
  <si>
    <t xml:space="preserve">IDC Rate </t>
  </si>
  <si>
    <t>Year 1</t>
  </si>
  <si>
    <t>Year 2</t>
  </si>
  <si>
    <t>Year 3</t>
  </si>
  <si>
    <t>Year 4</t>
  </si>
  <si>
    <t>Year 5</t>
  </si>
  <si>
    <t xml:space="preserve">Total </t>
  </si>
  <si>
    <t>Fringe Benefits</t>
  </si>
  <si>
    <t>Faculty Fringe</t>
  </si>
  <si>
    <t>Student Fringe</t>
  </si>
  <si>
    <t>Subtotals</t>
  </si>
  <si>
    <t>Subtotal Faculty Salary</t>
  </si>
  <si>
    <t>Subtotal Student Wages</t>
  </si>
  <si>
    <t>Subtotal Graduate Assistant</t>
  </si>
  <si>
    <t>Subtotal Equipment</t>
  </si>
  <si>
    <t>Subtotal Travel</t>
  </si>
  <si>
    <t>Subtotal Participant Support</t>
  </si>
  <si>
    <t>Subtotal Material and Supplies</t>
  </si>
  <si>
    <t>Subtotal Publication Costs</t>
  </si>
  <si>
    <t>Subtotal Subaward over $25,000</t>
  </si>
  <si>
    <t>Subtotal Subawards (up to $25000)</t>
  </si>
  <si>
    <t>Graduate Assistant Stipend</t>
  </si>
  <si>
    <t>Hourly Wage</t>
  </si>
  <si>
    <t># hours/week</t>
  </si>
  <si>
    <t>Subtotal Staff Salary</t>
  </si>
  <si>
    <t>Subtotal Consultant/contractual Services</t>
  </si>
  <si>
    <t>Consultant/Contractual Services</t>
  </si>
  <si>
    <t># credits AWA (3 credits=1 course release)</t>
  </si>
  <si>
    <t>Staff Fringe</t>
  </si>
  <si>
    <t>Subtotal Fringe Benefits</t>
  </si>
  <si>
    <t>Stipend Per Credit</t>
  </si>
  <si>
    <t>Tuition Per Credit</t>
  </si>
  <si>
    <t>Subtotal Post Doc</t>
  </si>
  <si>
    <t>Post Doc Salary</t>
  </si>
  <si>
    <t>Post Doc Fringe</t>
  </si>
  <si>
    <t>If you are in the process of developing a grant application, and have not talked with your Grants Specialist, you must do so before continuing with this form. (click the link above)</t>
  </si>
  <si>
    <t>Please be sure to enter the number of years in cell B6, as this will determine how many years get automatically calculated</t>
  </si>
  <si>
    <t>in order for this form to work properly, you must enter a number from 1-5 in this cell</t>
  </si>
  <si>
    <t>Total number of years**</t>
  </si>
  <si>
    <t>Post-Doctoral Assistant</t>
  </si>
  <si>
    <t>number of credits (24 credits= 20 hrs/wk for the entire AY)</t>
  </si>
  <si>
    <t># AY Weeks</t>
  </si>
  <si>
    <t># Weeks Summer</t>
  </si>
  <si>
    <t>A. SENIOR/KEY PERSONNEL</t>
  </si>
  <si>
    <t>B. OTHER PERSONNEL</t>
  </si>
  <si>
    <t>EQUIPMENT</t>
  </si>
  <si>
    <t>TRAVEL</t>
  </si>
  <si>
    <t>MATERIALS AND SUPPLIES</t>
  </si>
  <si>
    <t>number of students</t>
  </si>
  <si>
    <t>hourly wage</t>
  </si>
  <si>
    <t>  Each tab is for one year.  Costs entered in each tab should be for one year only. Only enter data in orange cells</t>
  </si>
  <si>
    <t>Post-Doctoral Assistant (For ORSP use only)</t>
  </si>
  <si>
    <t># weeks Dual compensation (non-teaching weeks only)</t>
  </si>
  <si>
    <t>Annual Salary</t>
  </si>
  <si>
    <t>number of months</t>
  </si>
  <si>
    <t>#weeks</t>
  </si>
  <si>
    <t>% FTE</t>
  </si>
  <si>
    <t># person months</t>
  </si>
  <si>
    <t>Graduate Student Tuition</t>
  </si>
  <si>
    <t>see other direct</t>
  </si>
  <si>
    <t>30 Week Salary (as listed in CBA)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</si>
</sst>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0;###0"/>
    <numFmt numFmtId="165" formatCode="\$#,##0.00;\$#,##0.00"/>
    <numFmt numFmtId="166" formatCode="###0.00;###0.00"/>
    <numFmt numFmtId="167" formatCode="#,##0.00;#,##0.00"/>
    <numFmt numFmtId="168" formatCode="#,##0;#,##0"/>
    <numFmt numFmtId="169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Times New Roman"/>
      <family val="2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name val="Franklin Gothic Book"/>
      <family val="2"/>
    </font>
    <font>
      <sz val="9"/>
      <name val="Franklin Gothic Book"/>
      <family val="2"/>
    </font>
    <font>
      <sz val="9"/>
      <color rgb="FF000000"/>
      <name val="Franklin Gothic Book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rgb="FF008080"/>
      <name val="Times New Roman"/>
      <family val="1"/>
    </font>
    <font>
      <b/>
      <sz val="11"/>
      <color rgb="FF008080"/>
      <name val="Times New Roman"/>
      <family val="1"/>
    </font>
    <font>
      <b/>
      <sz val="11"/>
      <color indexed="21"/>
      <name val="Times New Roman"/>
      <family val="1"/>
    </font>
    <font>
      <b/>
      <sz val="10"/>
      <color indexed="21"/>
      <name val="Times New Roman"/>
      <family val="1"/>
    </font>
    <font>
      <b/>
      <sz val="10"/>
      <color rgb="FF008080"/>
      <name val="Times New Roman"/>
      <family val="1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rgb="FF3F3F76"/>
      <name val="Times New Roman"/>
      <family val="1"/>
    </font>
    <font>
      <b/>
      <i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8" borderId="15" applyNumberFormat="0" applyAlignment="0" applyProtection="0"/>
    <xf numFmtId="0" fontId="23" fillId="9" borderId="15" applyNumberFormat="0" applyAlignment="0" applyProtection="0"/>
  </cellStyleXfs>
  <cellXfs count="187"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left" vertical="top"/>
    </xf>
    <xf numFmtId="0" fontId="0" fillId="0" borderId="0" xfId="0" applyFill="1" applyAlignment="1">
      <alignment wrapText="1"/>
    </xf>
    <xf numFmtId="0" fontId="4" fillId="0" borderId="0" xfId="2" applyFill="1" applyAlignment="1">
      <alignment wrapText="1"/>
    </xf>
    <xf numFmtId="0" fontId="2" fillId="0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 wrapText="1"/>
    </xf>
    <xf numFmtId="0" fontId="0" fillId="2" borderId="0" xfId="0" applyFill="1"/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165" fontId="8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44" fontId="0" fillId="0" borderId="0" xfId="1" applyFont="1"/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166" fontId="11" fillId="0" borderId="0" xfId="0" applyNumberFormat="1" applyFont="1" applyFill="1" applyBorder="1" applyAlignment="1">
      <alignment horizontal="left" vertical="center" wrapText="1"/>
    </xf>
    <xf numFmtId="167" fontId="11" fillId="0" borderId="0" xfId="0" applyNumberFormat="1" applyFont="1" applyFill="1" applyBorder="1" applyAlignment="1">
      <alignment horizontal="left" vertical="top" wrapText="1"/>
    </xf>
    <xf numFmtId="167" fontId="11" fillId="0" borderId="0" xfId="0" applyNumberFormat="1" applyFont="1" applyFill="1" applyBorder="1" applyAlignment="1">
      <alignment horizontal="left" vertical="center" wrapText="1"/>
    </xf>
    <xf numFmtId="168" fontId="11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Fill="1"/>
    <xf numFmtId="0" fontId="12" fillId="4" borderId="1" xfId="0" applyFont="1" applyFill="1" applyBorder="1" applyAlignment="1">
      <alignment wrapText="1"/>
    </xf>
    <xf numFmtId="44" fontId="12" fillId="0" borderId="1" xfId="0" applyNumberFormat="1" applyFont="1" applyBorder="1"/>
    <xf numFmtId="44" fontId="12" fillId="4" borderId="1" xfId="0" applyNumberFormat="1" applyFont="1" applyFill="1" applyBorder="1" applyAlignment="1">
      <alignment wrapText="1"/>
    </xf>
    <xf numFmtId="44" fontId="12" fillId="4" borderId="1" xfId="0" applyNumberFormat="1" applyFont="1" applyFill="1" applyBorder="1"/>
    <xf numFmtId="44" fontId="12" fillId="0" borderId="1" xfId="0" applyNumberFormat="1" applyFont="1" applyFill="1" applyBorder="1"/>
    <xf numFmtId="9" fontId="12" fillId="4" borderId="1" xfId="3" applyFont="1" applyFill="1" applyBorder="1" applyAlignment="1">
      <alignment horizontal="left"/>
    </xf>
    <xf numFmtId="44" fontId="12" fillId="0" borderId="1" xfId="0" applyNumberFormat="1" applyFont="1" applyFill="1" applyBorder="1" applyAlignment="1">
      <alignment wrapText="1"/>
    </xf>
    <xf numFmtId="0" fontId="12" fillId="0" borderId="1" xfId="0" applyFont="1" applyBorder="1"/>
    <xf numFmtId="44" fontId="12" fillId="0" borderId="1" xfId="0" applyNumberFormat="1" applyFont="1" applyFill="1" applyBorder="1" applyAlignment="1"/>
    <xf numFmtId="44" fontId="12" fillId="0" borderId="1" xfId="0" applyNumberFormat="1" applyFont="1" applyBorder="1" applyAlignment="1"/>
    <xf numFmtId="44" fontId="12" fillId="2" borderId="1" xfId="0" applyNumberFormat="1" applyFont="1" applyFill="1" applyBorder="1"/>
    <xf numFmtId="44" fontId="12" fillId="0" borderId="1" xfId="0" applyNumberFormat="1" applyFont="1" applyFill="1" applyBorder="1" applyAlignment="1">
      <alignment horizontal="left"/>
    </xf>
    <xf numFmtId="44" fontId="12" fillId="2" borderId="1" xfId="0" applyNumberFormat="1" applyFont="1" applyFill="1" applyBorder="1" applyAlignment="1">
      <alignment horizontal="left"/>
    </xf>
    <xf numFmtId="44" fontId="12" fillId="0" borderId="2" xfId="0" applyNumberFormat="1" applyFont="1" applyBorder="1"/>
    <xf numFmtId="169" fontId="12" fillId="2" borderId="1" xfId="3" applyNumberFormat="1" applyFont="1" applyFill="1" applyBorder="1"/>
    <xf numFmtId="44" fontId="12" fillId="2" borderId="2" xfId="0" applyNumberFormat="1" applyFont="1" applyFill="1" applyBorder="1"/>
    <xf numFmtId="169" fontId="12" fillId="2" borderId="2" xfId="3" applyNumberFormat="1" applyFont="1" applyFill="1" applyBorder="1" applyAlignment="1">
      <alignment horizontal="center"/>
    </xf>
    <xf numFmtId="169" fontId="12" fillId="2" borderId="4" xfId="3" applyNumberFormat="1" applyFont="1" applyFill="1" applyBorder="1" applyAlignment="1">
      <alignment horizontal="center"/>
    </xf>
    <xf numFmtId="0" fontId="12" fillId="0" borderId="0" xfId="0" applyFont="1" applyBorder="1"/>
    <xf numFmtId="0" fontId="12" fillId="0" borderId="0" xfId="0" applyFont="1" applyFill="1" applyBorder="1"/>
    <xf numFmtId="14" fontId="12" fillId="0" borderId="0" xfId="0" applyNumberFormat="1" applyFont="1"/>
    <xf numFmtId="44" fontId="12" fillId="2" borderId="2" xfId="0" applyNumberFormat="1" applyFont="1" applyFill="1" applyBorder="1" applyAlignment="1">
      <alignment horizontal="center"/>
    </xf>
    <xf numFmtId="44" fontId="12" fillId="2" borderId="3" xfId="0" applyNumberFormat="1" applyFont="1" applyFill="1" applyBorder="1" applyAlignment="1">
      <alignment horizontal="center"/>
    </xf>
    <xf numFmtId="44" fontId="12" fillId="2" borderId="4" xfId="0" applyNumberFormat="1" applyFont="1" applyFill="1" applyBorder="1" applyAlignment="1">
      <alignment horizontal="center"/>
    </xf>
    <xf numFmtId="44" fontId="12" fillId="0" borderId="2" xfId="0" applyNumberFormat="1" applyFont="1" applyBorder="1" applyAlignment="1">
      <alignment horizontal="center"/>
    </xf>
    <xf numFmtId="44" fontId="12" fillId="0" borderId="2" xfId="0" applyNumberFormat="1" applyFont="1" applyFill="1" applyBorder="1" applyAlignment="1">
      <alignment horizontal="center"/>
    </xf>
    <xf numFmtId="44" fontId="12" fillId="0" borderId="1" xfId="0" applyNumberFormat="1" applyFont="1" applyBorder="1" applyAlignment="1">
      <alignment horizontal="center"/>
    </xf>
    <xf numFmtId="44" fontId="12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2" xfId="0" applyNumberFormat="1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44" fontId="12" fillId="2" borderId="1" xfId="0" applyNumberFormat="1" applyFont="1" applyFill="1" applyBorder="1" applyAlignment="1">
      <alignment horizontal="center"/>
    </xf>
    <xf numFmtId="0" fontId="12" fillId="0" borderId="1" xfId="4" applyNumberFormat="1" applyFont="1" applyBorder="1"/>
    <xf numFmtId="0" fontId="12" fillId="2" borderId="1" xfId="4" applyNumberFormat="1" applyFont="1" applyFill="1" applyBorder="1"/>
    <xf numFmtId="0" fontId="12" fillId="0" borderId="1" xfId="0" applyNumberFormat="1" applyFont="1" applyBorder="1"/>
    <xf numFmtId="44" fontId="12" fillId="2" borderId="1" xfId="0" applyNumberFormat="1" applyFont="1" applyFill="1" applyBorder="1" applyAlignment="1"/>
    <xf numFmtId="44" fontId="12" fillId="2" borderId="1" xfId="0" applyNumberFormat="1" applyFont="1" applyFill="1" applyBorder="1" applyAlignment="1">
      <alignment wrapText="1"/>
    </xf>
    <xf numFmtId="0" fontId="12" fillId="4" borderId="1" xfId="0" applyFont="1" applyFill="1" applyBorder="1"/>
    <xf numFmtId="44" fontId="12" fillId="2" borderId="2" xfId="0" applyNumberFormat="1" applyFont="1" applyFill="1" applyBorder="1" applyAlignment="1">
      <alignment horizontal="center" wrapText="1"/>
    </xf>
    <xf numFmtId="44" fontId="12" fillId="4" borderId="3" xfId="0" applyNumberFormat="1" applyFont="1" applyFill="1" applyBorder="1" applyAlignment="1">
      <alignment horizontal="center" wrapText="1"/>
    </xf>
    <xf numFmtId="44" fontId="12" fillId="4" borderId="4" xfId="0" applyNumberFormat="1" applyFont="1" applyFill="1" applyBorder="1" applyAlignment="1">
      <alignment horizontal="center" wrapText="1"/>
    </xf>
    <xf numFmtId="44" fontId="12" fillId="0" borderId="1" xfId="1" applyFont="1" applyBorder="1"/>
    <xf numFmtId="44" fontId="12" fillId="2" borderId="1" xfId="1" applyFont="1" applyFill="1" applyBorder="1"/>
    <xf numFmtId="44" fontId="12" fillId="0" borderId="2" xfId="0" applyNumberFormat="1" applyFont="1" applyFill="1" applyBorder="1" applyAlignment="1">
      <alignment horizontal="center"/>
    </xf>
    <xf numFmtId="44" fontId="12" fillId="0" borderId="2" xfId="0" applyNumberFormat="1" applyFont="1" applyBorder="1" applyAlignment="1">
      <alignment horizontal="center"/>
    </xf>
    <xf numFmtId="44" fontId="12" fillId="0" borderId="2" xfId="0" applyNumberFormat="1" applyFont="1" applyFill="1" applyBorder="1"/>
    <xf numFmtId="44" fontId="12" fillId="0" borderId="3" xfId="0" applyNumberFormat="1" applyFont="1" applyFill="1" applyBorder="1"/>
    <xf numFmtId="0" fontId="12" fillId="0" borderId="3" xfId="4" applyNumberFormat="1" applyFont="1" applyFill="1" applyBorder="1"/>
    <xf numFmtId="169" fontId="12" fillId="0" borderId="3" xfId="3" applyNumberFormat="1" applyFont="1" applyFill="1" applyBorder="1" applyAlignment="1">
      <alignment horizontal="center"/>
    </xf>
    <xf numFmtId="0" fontId="14" fillId="0" borderId="0" xfId="0" applyFont="1" applyFill="1" applyAlignment="1">
      <alignment wrapText="1"/>
    </xf>
    <xf numFmtId="0" fontId="13" fillId="0" borderId="0" xfId="0" applyFont="1" applyBorder="1"/>
    <xf numFmtId="0" fontId="13" fillId="0" borderId="0" xfId="0" applyFont="1"/>
    <xf numFmtId="0" fontId="15" fillId="0" borderId="0" xfId="0" applyFont="1" applyBorder="1"/>
    <xf numFmtId="0" fontId="15" fillId="0" borderId="0" xfId="0" applyFont="1"/>
    <xf numFmtId="44" fontId="12" fillId="0" borderId="12" xfId="0" applyNumberFormat="1" applyFont="1" applyFill="1" applyBorder="1"/>
    <xf numFmtId="44" fontId="12" fillId="0" borderId="13" xfId="0" applyNumberFormat="1" applyFont="1" applyFill="1" applyBorder="1" applyAlignment="1">
      <alignment horizontal="center"/>
    </xf>
    <xf numFmtId="0" fontId="12" fillId="4" borderId="0" xfId="0" applyFont="1" applyFill="1" applyAlignment="1">
      <alignment wrapText="1"/>
    </xf>
    <xf numFmtId="44" fontId="12" fillId="4" borderId="12" xfId="0" applyNumberFormat="1" applyFont="1" applyFill="1" applyBorder="1" applyAlignment="1">
      <alignment wrapText="1"/>
    </xf>
    <xf numFmtId="44" fontId="12" fillId="4" borderId="14" xfId="0" applyNumberFormat="1" applyFont="1" applyFill="1" applyBorder="1" applyAlignment="1">
      <alignment horizontal="center" wrapText="1"/>
    </xf>
    <xf numFmtId="0" fontId="12" fillId="2" borderId="1" xfId="0" applyFont="1" applyFill="1" applyBorder="1"/>
    <xf numFmtId="0" fontId="12" fillId="2" borderId="1" xfId="0" applyNumberFormat="1" applyFont="1" applyFill="1" applyBorder="1"/>
    <xf numFmtId="0" fontId="12" fillId="0" borderId="1" xfId="0" applyNumberFormat="1" applyFont="1" applyFill="1" applyBorder="1"/>
    <xf numFmtId="0" fontId="12" fillId="4" borderId="1" xfId="0" applyNumberFormat="1" applyFont="1" applyFill="1" applyBorder="1" applyAlignment="1">
      <alignment wrapText="1"/>
    </xf>
    <xf numFmtId="0" fontId="0" fillId="6" borderId="6" xfId="0" applyFill="1" applyBorder="1" applyAlignment="1"/>
    <xf numFmtId="0" fontId="19" fillId="6" borderId="5" xfId="0" applyFont="1" applyFill="1" applyBorder="1" applyAlignment="1"/>
    <xf numFmtId="44" fontId="12" fillId="7" borderId="1" xfId="0" applyNumberFormat="1" applyFont="1" applyFill="1" applyBorder="1"/>
    <xf numFmtId="44" fontId="16" fillId="7" borderId="1" xfId="0" applyNumberFormat="1" applyFont="1" applyFill="1" applyBorder="1"/>
    <xf numFmtId="44" fontId="17" fillId="7" borderId="1" xfId="0" applyNumberFormat="1" applyFont="1" applyFill="1" applyBorder="1"/>
    <xf numFmtId="44" fontId="18" fillId="7" borderId="1" xfId="0" applyNumberFormat="1" applyFont="1" applyFill="1" applyBorder="1"/>
    <xf numFmtId="44" fontId="16" fillId="7" borderId="3" xfId="0" applyNumberFormat="1" applyFont="1" applyFill="1" applyBorder="1" applyAlignment="1"/>
    <xf numFmtId="44" fontId="16" fillId="7" borderId="4" xfId="0" applyNumberFormat="1" applyFont="1" applyFill="1" applyBorder="1" applyAlignment="1"/>
    <xf numFmtId="44" fontId="17" fillId="7" borderId="2" xfId="0" applyNumberFormat="1" applyFont="1" applyFill="1" applyBorder="1" applyAlignment="1"/>
    <xf numFmtId="44" fontId="18" fillId="7" borderId="2" xfId="0" applyNumberFormat="1" applyFont="1" applyFill="1" applyBorder="1" applyAlignment="1"/>
    <xf numFmtId="43" fontId="12" fillId="0" borderId="0" xfId="0" applyNumberFormat="1" applyFont="1"/>
    <xf numFmtId="44" fontId="12" fillId="0" borderId="0" xfId="0" applyNumberFormat="1" applyFont="1"/>
    <xf numFmtId="0" fontId="16" fillId="0" borderId="0" xfId="0" applyFont="1"/>
    <xf numFmtId="44" fontId="12" fillId="7" borderId="3" xfId="0" applyNumberFormat="1" applyFont="1" applyFill="1" applyBorder="1" applyAlignment="1"/>
    <xf numFmtId="44" fontId="12" fillId="7" borderId="4" xfId="0" applyNumberFormat="1" applyFont="1" applyFill="1" applyBorder="1" applyAlignment="1"/>
    <xf numFmtId="44" fontId="12" fillId="7" borderId="1" xfId="0" applyNumberFormat="1" applyFont="1" applyFill="1" applyBorder="1" applyAlignment="1"/>
    <xf numFmtId="44" fontId="12" fillId="0" borderId="0" xfId="0" applyNumberFormat="1" applyFont="1" applyFill="1" applyBorder="1" applyAlignment="1">
      <alignment horizontal="center"/>
    </xf>
    <xf numFmtId="0" fontId="21" fillId="8" borderId="15" xfId="5"/>
    <xf numFmtId="44" fontId="12" fillId="4" borderId="1" xfId="0" applyNumberFormat="1" applyFont="1" applyFill="1" applyBorder="1" applyAlignment="1">
      <alignment horizontal="center" wrapText="1"/>
    </xf>
    <xf numFmtId="44" fontId="22" fillId="9" borderId="15" xfId="6" applyNumberFormat="1" applyFont="1"/>
    <xf numFmtId="169" fontId="23" fillId="0" borderId="1" xfId="3" applyNumberFormat="1" applyFont="1" applyBorder="1"/>
    <xf numFmtId="44" fontId="23" fillId="0" borderId="2" xfId="0" applyNumberFormat="1" applyFont="1" applyBorder="1"/>
    <xf numFmtId="44" fontId="24" fillId="9" borderId="15" xfId="6" applyNumberFormat="1" applyFont="1"/>
    <xf numFmtId="44" fontId="23" fillId="0" borderId="3" xfId="0" applyNumberFormat="1" applyFont="1" applyBorder="1" applyAlignment="1">
      <alignment horizontal="center"/>
    </xf>
    <xf numFmtId="44" fontId="23" fillId="0" borderId="4" xfId="0" applyNumberFormat="1" applyFont="1" applyBorder="1" applyAlignment="1">
      <alignment horizontal="center"/>
    </xf>
    <xf numFmtId="43" fontId="25" fillId="8" borderId="15" xfId="5" applyNumberFormat="1" applyFont="1" applyProtection="1">
      <protection locked="0"/>
    </xf>
    <xf numFmtId="0" fontId="25" fillId="8" borderId="15" xfId="5" applyFont="1"/>
    <xf numFmtId="44" fontId="23" fillId="9" borderId="15" xfId="6" applyNumberFormat="1" applyFont="1"/>
    <xf numFmtId="0" fontId="12" fillId="2" borderId="1" xfId="0" applyFont="1" applyFill="1" applyBorder="1" applyProtection="1">
      <protection hidden="1"/>
    </xf>
    <xf numFmtId="44" fontId="25" fillId="8" borderId="15" xfId="5" applyNumberFormat="1" applyFont="1"/>
    <xf numFmtId="0" fontId="25" fillId="8" borderId="15" xfId="5" applyNumberFormat="1" applyFont="1"/>
    <xf numFmtId="44" fontId="23" fillId="9" borderId="15" xfId="6" applyNumberFormat="1" applyFont="1" applyAlignment="1"/>
    <xf numFmtId="44" fontId="23" fillId="9" borderId="15" xfId="6" applyNumberFormat="1" applyFont="1" applyAlignment="1">
      <alignment horizontal="left"/>
    </xf>
    <xf numFmtId="9" fontId="12" fillId="0" borderId="0" xfId="3" applyFont="1"/>
    <xf numFmtId="1" fontId="25" fillId="8" borderId="15" xfId="4" applyNumberFormat="1" applyFont="1" applyFill="1" applyBorder="1"/>
    <xf numFmtId="0" fontId="26" fillId="0" borderId="0" xfId="0" applyFont="1" applyFill="1" applyAlignment="1">
      <alignment wrapText="1"/>
    </xf>
    <xf numFmtId="44" fontId="12" fillId="0" borderId="0" xfId="0" applyNumberFormat="1" applyFont="1" applyFill="1" applyBorder="1" applyAlignment="1">
      <alignment horizontal="center"/>
    </xf>
    <xf numFmtId="44" fontId="12" fillId="0" borderId="2" xfId="0" applyNumberFormat="1" applyFont="1" applyFill="1" applyBorder="1" applyAlignment="1">
      <alignment horizontal="center"/>
    </xf>
    <xf numFmtId="44" fontId="12" fillId="0" borderId="3" xfId="0" applyNumberFormat="1" applyFont="1" applyFill="1" applyBorder="1" applyAlignment="1">
      <alignment horizontal="center"/>
    </xf>
    <xf numFmtId="44" fontId="12" fillId="0" borderId="4" xfId="0" applyNumberFormat="1" applyFont="1" applyFill="1" applyBorder="1" applyAlignment="1">
      <alignment horizontal="center"/>
    </xf>
    <xf numFmtId="44" fontId="12" fillId="4" borderId="1" xfId="0" applyNumberFormat="1" applyFont="1" applyFill="1" applyBorder="1" applyAlignment="1">
      <alignment horizontal="center" wrapText="1"/>
    </xf>
    <xf numFmtId="169" fontId="12" fillId="0" borderId="2" xfId="3" applyNumberFormat="1" applyFont="1" applyBorder="1" applyAlignment="1">
      <alignment horizontal="center"/>
    </xf>
    <xf numFmtId="169" fontId="12" fillId="0" borderId="4" xfId="3" applyNumberFormat="1" applyFont="1" applyBorder="1" applyAlignment="1">
      <alignment horizontal="center"/>
    </xf>
    <xf numFmtId="44" fontId="20" fillId="7" borderId="2" xfId="0" applyNumberFormat="1" applyFont="1" applyFill="1" applyBorder="1" applyAlignment="1">
      <alignment horizontal="left"/>
    </xf>
    <xf numFmtId="44" fontId="20" fillId="7" borderId="3" xfId="0" applyNumberFormat="1" applyFont="1" applyFill="1" applyBorder="1" applyAlignment="1">
      <alignment horizontal="left"/>
    </xf>
    <xf numFmtId="44" fontId="20" fillId="7" borderId="4" xfId="0" applyNumberFormat="1" applyFont="1" applyFill="1" applyBorder="1" applyAlignment="1">
      <alignment horizontal="left"/>
    </xf>
    <xf numFmtId="169" fontId="23" fillId="0" borderId="2" xfId="3" applyNumberFormat="1" applyFont="1" applyBorder="1" applyAlignment="1">
      <alignment horizontal="center"/>
    </xf>
    <xf numFmtId="169" fontId="23" fillId="0" borderId="4" xfId="3" applyNumberFormat="1" applyFont="1" applyBorder="1" applyAlignment="1">
      <alignment horizontal="center"/>
    </xf>
    <xf numFmtId="44" fontId="12" fillId="0" borderId="2" xfId="0" applyNumberFormat="1" applyFont="1" applyBorder="1" applyAlignment="1">
      <alignment horizontal="left"/>
    </xf>
    <xf numFmtId="44" fontId="12" fillId="0" borderId="3" xfId="0" applyNumberFormat="1" applyFont="1" applyBorder="1" applyAlignment="1">
      <alignment horizontal="left"/>
    </xf>
    <xf numFmtId="44" fontId="12" fillId="0" borderId="4" xfId="0" applyNumberFormat="1" applyFont="1" applyBorder="1" applyAlignment="1">
      <alignment horizontal="left"/>
    </xf>
    <xf numFmtId="44" fontId="17" fillId="7" borderId="2" xfId="0" applyNumberFormat="1" applyFont="1" applyFill="1" applyBorder="1" applyAlignment="1">
      <alignment horizontal="left"/>
    </xf>
    <xf numFmtId="44" fontId="17" fillId="7" borderId="3" xfId="0" applyNumberFormat="1" applyFont="1" applyFill="1" applyBorder="1" applyAlignment="1">
      <alignment horizontal="left"/>
    </xf>
    <xf numFmtId="44" fontId="17" fillId="7" borderId="4" xfId="0" applyNumberFormat="1" applyFont="1" applyFill="1" applyBorder="1" applyAlignment="1">
      <alignment horizontal="left"/>
    </xf>
    <xf numFmtId="44" fontId="12" fillId="2" borderId="1" xfId="0" applyNumberFormat="1" applyFont="1" applyFill="1" applyBorder="1" applyAlignment="1">
      <alignment horizontal="left"/>
    </xf>
    <xf numFmtId="44" fontId="12" fillId="0" borderId="1" xfId="0" applyNumberFormat="1" applyFont="1" applyBorder="1" applyAlignment="1">
      <alignment horizontal="left"/>
    </xf>
    <xf numFmtId="44" fontId="12" fillId="0" borderId="1" xfId="0" applyNumberFormat="1" applyFont="1" applyBorder="1" applyAlignment="1">
      <alignment horizontal="center"/>
    </xf>
    <xf numFmtId="44" fontId="12" fillId="2" borderId="2" xfId="0" applyNumberFormat="1" applyFont="1" applyFill="1" applyBorder="1" applyAlignment="1">
      <alignment horizontal="left"/>
    </xf>
    <xf numFmtId="44" fontId="12" fillId="2" borderId="3" xfId="0" applyNumberFormat="1" applyFont="1" applyFill="1" applyBorder="1" applyAlignment="1">
      <alignment horizontal="left"/>
    </xf>
    <xf numFmtId="44" fontId="12" fillId="2" borderId="4" xfId="0" applyNumberFormat="1" applyFont="1" applyFill="1" applyBorder="1" applyAlignment="1">
      <alignment horizontal="left"/>
    </xf>
    <xf numFmtId="44" fontId="13" fillId="3" borderId="5" xfId="0" applyNumberFormat="1" applyFont="1" applyFill="1" applyBorder="1" applyAlignment="1">
      <alignment horizontal="left"/>
    </xf>
    <xf numFmtId="44" fontId="13" fillId="3" borderId="6" xfId="0" applyNumberFormat="1" applyFont="1" applyFill="1" applyBorder="1" applyAlignment="1">
      <alignment horizontal="left"/>
    </xf>
    <xf numFmtId="44" fontId="13" fillId="3" borderId="7" xfId="0" applyNumberFormat="1" applyFont="1" applyFill="1" applyBorder="1" applyAlignment="1">
      <alignment horizontal="left"/>
    </xf>
    <xf numFmtId="44" fontId="12" fillId="4" borderId="2" xfId="0" applyNumberFormat="1" applyFont="1" applyFill="1" applyBorder="1" applyAlignment="1">
      <alignment horizontal="left"/>
    </xf>
    <xf numFmtId="44" fontId="12" fillId="4" borderId="3" xfId="0" applyNumberFormat="1" applyFont="1" applyFill="1" applyBorder="1" applyAlignment="1">
      <alignment horizontal="left"/>
    </xf>
    <xf numFmtId="44" fontId="12" fillId="4" borderId="4" xfId="0" applyNumberFormat="1" applyFont="1" applyFill="1" applyBorder="1" applyAlignment="1">
      <alignment horizontal="left"/>
    </xf>
    <xf numFmtId="44" fontId="12" fillId="5" borderId="2" xfId="0" applyNumberFormat="1" applyFont="1" applyFill="1" applyBorder="1" applyAlignment="1">
      <alignment horizontal="left"/>
    </xf>
    <xf numFmtId="44" fontId="12" fillId="5" borderId="3" xfId="0" applyNumberFormat="1" applyFont="1" applyFill="1" applyBorder="1" applyAlignment="1">
      <alignment horizontal="left"/>
    </xf>
    <xf numFmtId="44" fontId="12" fillId="5" borderId="4" xfId="0" applyNumberFormat="1" applyFont="1" applyFill="1" applyBorder="1" applyAlignment="1">
      <alignment horizontal="left"/>
    </xf>
    <xf numFmtId="44" fontId="13" fillId="2" borderId="5" xfId="0" applyNumberFormat="1" applyFont="1" applyFill="1" applyBorder="1" applyAlignment="1">
      <alignment horizontal="left"/>
    </xf>
    <xf numFmtId="44" fontId="13" fillId="2" borderId="6" xfId="0" applyNumberFormat="1" applyFont="1" applyFill="1" applyBorder="1" applyAlignment="1">
      <alignment horizontal="left"/>
    </xf>
    <xf numFmtId="44" fontId="13" fillId="2" borderId="7" xfId="0" applyNumberFormat="1" applyFont="1" applyFill="1" applyBorder="1" applyAlignment="1">
      <alignment horizontal="left"/>
    </xf>
    <xf numFmtId="44" fontId="12" fillId="0" borderId="8" xfId="0" applyNumberFormat="1" applyFont="1" applyBorder="1" applyAlignment="1">
      <alignment horizontal="center"/>
    </xf>
    <xf numFmtId="44" fontId="12" fillId="0" borderId="9" xfId="0" applyNumberFormat="1" applyFont="1" applyBorder="1" applyAlignment="1">
      <alignment horizontal="center"/>
    </xf>
    <xf numFmtId="44" fontId="12" fillId="0" borderId="10" xfId="0" applyNumberFormat="1" applyFont="1" applyBorder="1" applyAlignment="1">
      <alignment horizontal="center"/>
    </xf>
    <xf numFmtId="44" fontId="12" fillId="0" borderId="11" xfId="0" applyNumberFormat="1" applyFont="1" applyBorder="1" applyAlignment="1">
      <alignment horizontal="center"/>
    </xf>
    <xf numFmtId="44" fontId="12" fillId="0" borderId="2" xfId="0" applyNumberFormat="1" applyFont="1" applyBorder="1" applyAlignment="1">
      <alignment horizontal="center"/>
    </xf>
    <xf numFmtId="44" fontId="12" fillId="0" borderId="3" xfId="0" applyNumberFormat="1" applyFont="1" applyBorder="1" applyAlignment="1">
      <alignment horizontal="center"/>
    </xf>
    <xf numFmtId="44" fontId="18" fillId="7" borderId="2" xfId="0" applyNumberFormat="1" applyFont="1" applyFill="1" applyBorder="1" applyAlignment="1">
      <alignment horizontal="left"/>
    </xf>
    <xf numFmtId="44" fontId="18" fillId="7" borderId="3" xfId="0" applyNumberFormat="1" applyFont="1" applyFill="1" applyBorder="1" applyAlignment="1">
      <alignment horizontal="left"/>
    </xf>
    <xf numFmtId="44" fontId="18" fillId="7" borderId="4" xfId="0" applyNumberFormat="1" applyFont="1" applyFill="1" applyBorder="1" applyAlignment="1">
      <alignment horizontal="left"/>
    </xf>
    <xf numFmtId="44" fontId="19" fillId="7" borderId="2" xfId="0" applyNumberFormat="1" applyFont="1" applyFill="1" applyBorder="1" applyAlignment="1">
      <alignment horizontal="left"/>
    </xf>
    <xf numFmtId="44" fontId="19" fillId="7" borderId="3" xfId="0" applyNumberFormat="1" applyFont="1" applyFill="1" applyBorder="1" applyAlignment="1">
      <alignment horizontal="left"/>
    </xf>
    <xf numFmtId="44" fontId="19" fillId="7" borderId="4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168" fontId="11" fillId="0" borderId="0" xfId="0" applyNumberFormat="1" applyFont="1" applyFill="1" applyBorder="1" applyAlignment="1">
      <alignment horizontal="left" vertical="top" wrapText="1"/>
    </xf>
    <xf numFmtId="167" fontId="11" fillId="0" borderId="0" xfId="0" applyNumberFormat="1" applyFont="1" applyFill="1" applyBorder="1" applyAlignment="1">
      <alignment horizontal="left" vertical="center" wrapText="1"/>
    </xf>
    <xf numFmtId="167" fontId="11" fillId="0" borderId="0" xfId="0" applyNumberFormat="1" applyFont="1" applyFill="1" applyBorder="1" applyAlignment="1">
      <alignment horizontal="left" vertical="top" wrapText="1"/>
    </xf>
    <xf numFmtId="164" fontId="11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66" fontId="11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top" wrapText="1"/>
    </xf>
  </cellXfs>
  <cellStyles count="7">
    <cellStyle name="Calculation" xfId="6" builtinId="22" customBuiltin="1"/>
    <cellStyle name="Comma" xfId="4" builtinId="3"/>
    <cellStyle name="Currency" xfId="1" builtinId="4"/>
    <cellStyle name="Hyperlink" xfId="2" builtinId="8"/>
    <cellStyle name="Input" xfId="5" builtinId="20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</xdr:row>
      <xdr:rowOff>0</xdr:rowOff>
    </xdr:from>
    <xdr:to>
      <xdr:col>2</xdr:col>
      <xdr:colOff>28575</xdr:colOff>
      <xdr:row>16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6225" y="885825"/>
          <a:ext cx="9629775" cy="38957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733426</xdr:colOff>
      <xdr:row>4</xdr:row>
      <xdr:rowOff>66675</xdr:rowOff>
    </xdr:from>
    <xdr:to>
      <xdr:col>0</xdr:col>
      <xdr:colOff>923926</xdr:colOff>
      <xdr:row>5</xdr:row>
      <xdr:rowOff>38100</xdr:rowOff>
    </xdr:to>
    <xdr:sp macro="" textlink="">
      <xdr:nvSpPr>
        <xdr:cNvPr id="22" name="Right Arrow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33426" y="1143000"/>
          <a:ext cx="190500" cy="209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733426</xdr:colOff>
      <xdr:row>6</xdr:row>
      <xdr:rowOff>104775</xdr:rowOff>
    </xdr:from>
    <xdr:to>
      <xdr:col>0</xdr:col>
      <xdr:colOff>923926</xdr:colOff>
      <xdr:row>6</xdr:row>
      <xdr:rowOff>314325</xdr:rowOff>
    </xdr:to>
    <xdr:sp macro="" textlink="">
      <xdr:nvSpPr>
        <xdr:cNvPr id="13" name="Right Arrow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33426" y="1657350"/>
          <a:ext cx="190500" cy="209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752476</xdr:colOff>
      <xdr:row>8</xdr:row>
      <xdr:rowOff>9525</xdr:rowOff>
    </xdr:from>
    <xdr:to>
      <xdr:col>0</xdr:col>
      <xdr:colOff>942976</xdr:colOff>
      <xdr:row>8</xdr:row>
      <xdr:rowOff>219075</xdr:rowOff>
    </xdr:to>
    <xdr:sp macro="" textlink="">
      <xdr:nvSpPr>
        <xdr:cNvPr id="14" name="Right Arrow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52476" y="2276475"/>
          <a:ext cx="190500" cy="209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790576</xdr:colOff>
      <xdr:row>9</xdr:row>
      <xdr:rowOff>200025</xdr:rowOff>
    </xdr:from>
    <xdr:to>
      <xdr:col>0</xdr:col>
      <xdr:colOff>981076</xdr:colOff>
      <xdr:row>10</xdr:row>
      <xdr:rowOff>171450</xdr:rowOff>
    </xdr:to>
    <xdr:sp macro="" textlink="">
      <xdr:nvSpPr>
        <xdr:cNvPr id="15" name="Right Arrow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90576" y="2943225"/>
          <a:ext cx="190500" cy="209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809626</xdr:colOff>
      <xdr:row>12</xdr:row>
      <xdr:rowOff>19050</xdr:rowOff>
    </xdr:from>
    <xdr:to>
      <xdr:col>0</xdr:col>
      <xdr:colOff>1000126</xdr:colOff>
      <xdr:row>12</xdr:row>
      <xdr:rowOff>228600</xdr:rowOff>
    </xdr:to>
    <xdr:sp macro="" textlink="">
      <xdr:nvSpPr>
        <xdr:cNvPr id="16" name="Right Arrow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9626" y="3476625"/>
          <a:ext cx="190500" cy="209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800100</xdr:colOff>
      <xdr:row>14</xdr:row>
      <xdr:rowOff>19050</xdr:rowOff>
    </xdr:from>
    <xdr:to>
      <xdr:col>0</xdr:col>
      <xdr:colOff>990600</xdr:colOff>
      <xdr:row>14</xdr:row>
      <xdr:rowOff>228600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00100" y="4191000"/>
          <a:ext cx="190500" cy="209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cupa.edu/_INFORMATION/AFA/BUDGET/GuidStudPay.pdf" TargetMode="External"/><Relationship Id="rId1" Type="http://schemas.openxmlformats.org/officeDocument/2006/relationships/hyperlink" Target="http://wcupa.edu/research/contactInfo.asp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H23" sqref="H23"/>
    </sheetView>
  </sheetViews>
  <sheetFormatPr defaultRowHeight="15" x14ac:dyDescent="0.25"/>
  <cols>
    <col min="1" max="1" width="18.28515625" style="1" customWidth="1"/>
    <col min="2" max="2" width="129.85546875" style="4" customWidth="1"/>
    <col min="3" max="16384" width="9.140625" style="1"/>
  </cols>
  <sheetData>
    <row r="1" spans="1:3" ht="39.75" customHeight="1" x14ac:dyDescent="0.25">
      <c r="A1" s="7" t="s">
        <v>18</v>
      </c>
      <c r="B1" s="8" t="s">
        <v>13</v>
      </c>
      <c r="C1" s="9"/>
    </row>
    <row r="3" spans="1:3" x14ac:dyDescent="0.25">
      <c r="B3" s="4" t="s">
        <v>12</v>
      </c>
    </row>
    <row r="5" spans="1:3" ht="18.75" x14ac:dyDescent="0.3">
      <c r="B5" s="6" t="s">
        <v>123</v>
      </c>
    </row>
    <row r="6" spans="1:3" ht="18.75" x14ac:dyDescent="0.3">
      <c r="B6" s="6"/>
    </row>
    <row r="7" spans="1:3" ht="37.5" x14ac:dyDescent="0.3">
      <c r="B7" s="129" t="s">
        <v>108</v>
      </c>
    </row>
    <row r="8" spans="1:3" ht="18.75" x14ac:dyDescent="0.3">
      <c r="B8" s="6"/>
    </row>
    <row r="9" spans="1:3" ht="37.5" x14ac:dyDescent="0.3">
      <c r="B9" s="6" t="s">
        <v>16</v>
      </c>
    </row>
    <row r="10" spans="1:3" ht="18.75" x14ac:dyDescent="0.3">
      <c r="B10" s="6"/>
    </row>
    <row r="11" spans="1:3" ht="18.75" x14ac:dyDescent="0.3">
      <c r="B11" s="6" t="s">
        <v>14</v>
      </c>
    </row>
    <row r="12" spans="1:3" ht="18.75" x14ac:dyDescent="0.3">
      <c r="B12" s="6"/>
    </row>
    <row r="13" spans="1:3" ht="37.5" x14ac:dyDescent="0.3">
      <c r="B13" s="6" t="s">
        <v>15</v>
      </c>
    </row>
    <row r="14" spans="1:3" ht="18.75" x14ac:dyDescent="0.3">
      <c r="B14" s="6"/>
    </row>
    <row r="15" spans="1:3" ht="37.5" x14ac:dyDescent="0.3">
      <c r="B15" s="80" t="s">
        <v>109</v>
      </c>
    </row>
    <row r="16" spans="1:3" ht="18.75" x14ac:dyDescent="0.3">
      <c r="B16" s="6"/>
    </row>
    <row r="17" spans="2:2" ht="18.75" x14ac:dyDescent="0.3">
      <c r="B17" s="6"/>
    </row>
    <row r="18" spans="2:2" ht="19.5" customHeight="1" x14ac:dyDescent="0.25">
      <c r="B18" s="5" t="s">
        <v>17</v>
      </c>
    </row>
  </sheetData>
  <hyperlinks>
    <hyperlink ref="B1" r:id="rId1"/>
    <hyperlink ref="B18" r:id="rId2"/>
  </hyperlinks>
  <pageMargins left="0.7" right="0.7" top="0.75" bottom="0.75" header="0.3" footer="0.3"/>
  <pageSetup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/>
  </sheetViews>
  <sheetFormatPr defaultRowHeight="15" x14ac:dyDescent="0.25"/>
  <cols>
    <col min="1" max="1" width="4.140625" style="2" customWidth="1"/>
    <col min="2" max="2" width="0.7109375" style="2" customWidth="1"/>
    <col min="3" max="3" width="1" style="2" customWidth="1"/>
    <col min="4" max="4" width="29.85546875" style="2" customWidth="1"/>
    <col min="5" max="5" width="10.85546875" style="2" customWidth="1"/>
    <col min="6" max="6" width="1" style="2" customWidth="1"/>
    <col min="7" max="7" width="8" style="2" customWidth="1"/>
    <col min="8" max="8" width="1" style="2" customWidth="1"/>
    <col min="9" max="9" width="9" style="2" customWidth="1"/>
    <col min="10" max="10" width="1" style="2" customWidth="1"/>
    <col min="11" max="11" width="8" style="2" customWidth="1"/>
    <col min="12" max="12" width="1" style="2" customWidth="1"/>
    <col min="13" max="13" width="8" style="2" customWidth="1"/>
    <col min="14" max="14" width="1" style="2" customWidth="1"/>
    <col min="15" max="15" width="5.85546875" style="2" customWidth="1"/>
    <col min="16" max="16384" width="9.140625" style="2"/>
  </cols>
  <sheetData>
    <row r="1" spans="1:14" ht="15" customHeight="1" x14ac:dyDescent="0.25">
      <c r="A1" s="19" t="s">
        <v>42</v>
      </c>
    </row>
    <row r="2" spans="1:14" ht="15" customHeight="1" x14ac:dyDescent="0.25">
      <c r="A2" s="19" t="s">
        <v>29</v>
      </c>
    </row>
    <row r="3" spans="1:14" ht="15" customHeight="1" x14ac:dyDescent="0.25">
      <c r="A3" s="19" t="s">
        <v>43</v>
      </c>
    </row>
    <row r="4" spans="1:14" ht="42" customHeight="1" x14ac:dyDescent="0.25">
      <c r="A4" s="179" t="s">
        <v>30</v>
      </c>
      <c r="B4" s="179"/>
      <c r="C4" s="179"/>
      <c r="D4" s="21"/>
      <c r="E4" s="179" t="s">
        <v>31</v>
      </c>
      <c r="F4" s="179"/>
      <c r="G4" s="186" t="s">
        <v>32</v>
      </c>
      <c r="H4" s="186"/>
      <c r="I4" s="186" t="s">
        <v>33</v>
      </c>
      <c r="J4" s="186"/>
      <c r="K4" s="186" t="s">
        <v>34</v>
      </c>
      <c r="L4" s="186"/>
      <c r="M4" s="186" t="s">
        <v>35</v>
      </c>
      <c r="N4" s="186"/>
    </row>
    <row r="5" spans="1:14" ht="18" customHeight="1" x14ac:dyDescent="0.25">
      <c r="A5" s="183">
        <v>1</v>
      </c>
      <c r="B5" s="183"/>
      <c r="C5" s="183"/>
      <c r="D5" s="22" t="s">
        <v>36</v>
      </c>
      <c r="E5" s="185">
        <v>21.23</v>
      </c>
      <c r="F5" s="185"/>
      <c r="G5" s="185">
        <v>24.6</v>
      </c>
      <c r="H5" s="185"/>
      <c r="I5" s="185">
        <v>27.18</v>
      </c>
      <c r="J5" s="185"/>
      <c r="K5" s="185">
        <v>31.51</v>
      </c>
      <c r="L5" s="185"/>
      <c r="M5" s="185">
        <v>34.79</v>
      </c>
      <c r="N5" s="185"/>
    </row>
    <row r="6" spans="1:14" ht="12.95" customHeight="1" x14ac:dyDescent="0.25">
      <c r="A6" s="178"/>
      <c r="B6" s="178"/>
      <c r="C6" s="178"/>
      <c r="D6" s="20" t="s">
        <v>37</v>
      </c>
      <c r="E6" s="182">
        <v>1592.25</v>
      </c>
      <c r="F6" s="182"/>
      <c r="G6" s="182">
        <v>1845</v>
      </c>
      <c r="H6" s="182"/>
      <c r="I6" s="182">
        <v>2038.5</v>
      </c>
      <c r="J6" s="182"/>
      <c r="K6" s="182">
        <v>2363.25</v>
      </c>
      <c r="L6" s="182"/>
      <c r="M6" s="182">
        <v>2609.25</v>
      </c>
      <c r="N6" s="182"/>
    </row>
    <row r="7" spans="1:14" ht="23.1" customHeight="1" x14ac:dyDescent="0.25">
      <c r="A7" s="178"/>
      <c r="B7" s="178"/>
      <c r="C7" s="178"/>
      <c r="D7" s="21" t="s">
        <v>38</v>
      </c>
      <c r="E7" s="181">
        <v>1224.81</v>
      </c>
      <c r="F7" s="181"/>
      <c r="G7" s="181">
        <v>1419.23</v>
      </c>
      <c r="H7" s="181"/>
      <c r="I7" s="181">
        <v>1568.08</v>
      </c>
      <c r="J7" s="181"/>
      <c r="K7" s="181">
        <v>1817.88</v>
      </c>
      <c r="L7" s="181"/>
      <c r="M7" s="181">
        <v>2007.12</v>
      </c>
      <c r="N7" s="181"/>
    </row>
    <row r="8" spans="1:14" ht="18" customHeight="1" x14ac:dyDescent="0.25">
      <c r="A8" s="178"/>
      <c r="B8" s="178"/>
      <c r="C8" s="178"/>
      <c r="D8" s="20" t="s">
        <v>39</v>
      </c>
      <c r="E8" s="180">
        <v>41526</v>
      </c>
      <c r="F8" s="180"/>
      <c r="G8" s="180">
        <v>48118</v>
      </c>
      <c r="H8" s="180"/>
      <c r="I8" s="180">
        <v>53164</v>
      </c>
      <c r="J8" s="180"/>
      <c r="K8" s="180">
        <v>61634</v>
      </c>
      <c r="L8" s="180"/>
      <c r="M8" s="180">
        <v>68049</v>
      </c>
      <c r="N8" s="180"/>
    </row>
    <row r="9" spans="1:14" ht="18" customHeight="1" x14ac:dyDescent="0.25">
      <c r="A9" s="183">
        <v>2</v>
      </c>
      <c r="B9" s="183"/>
      <c r="C9" s="183"/>
      <c r="D9" s="22" t="s">
        <v>36</v>
      </c>
      <c r="E9" s="185">
        <v>21.78</v>
      </c>
      <c r="F9" s="185"/>
      <c r="G9" s="185">
        <v>25.23</v>
      </c>
      <c r="H9" s="185"/>
      <c r="I9" s="185">
        <v>27.87</v>
      </c>
      <c r="J9" s="185"/>
      <c r="K9" s="185">
        <v>32.299999999999997</v>
      </c>
      <c r="L9" s="185"/>
      <c r="M9" s="185">
        <v>35.64</v>
      </c>
      <c r="N9" s="185"/>
    </row>
    <row r="10" spans="1:14" ht="12.95" customHeight="1" x14ac:dyDescent="0.25">
      <c r="A10" s="178"/>
      <c r="B10" s="178"/>
      <c r="C10" s="178"/>
      <c r="D10" s="20" t="s">
        <v>37</v>
      </c>
      <c r="E10" s="182">
        <v>1633.5</v>
      </c>
      <c r="F10" s="182"/>
      <c r="G10" s="182">
        <v>1892.25</v>
      </c>
      <c r="H10" s="182"/>
      <c r="I10" s="182">
        <v>2090.25</v>
      </c>
      <c r="J10" s="182"/>
      <c r="K10" s="182">
        <v>2422.5</v>
      </c>
      <c r="L10" s="182"/>
      <c r="M10" s="182">
        <v>2673</v>
      </c>
      <c r="N10" s="182"/>
    </row>
    <row r="11" spans="1:14" ht="23.1" customHeight="1" x14ac:dyDescent="0.25">
      <c r="A11" s="178"/>
      <c r="B11" s="178"/>
      <c r="C11" s="178"/>
      <c r="D11" s="21" t="s">
        <v>38</v>
      </c>
      <c r="E11" s="181">
        <v>1256.54</v>
      </c>
      <c r="F11" s="181"/>
      <c r="G11" s="181">
        <v>1455.58</v>
      </c>
      <c r="H11" s="181"/>
      <c r="I11" s="181">
        <v>1607.88</v>
      </c>
      <c r="J11" s="181"/>
      <c r="K11" s="181">
        <v>1863.46</v>
      </c>
      <c r="L11" s="181"/>
      <c r="M11" s="181">
        <v>2056.15</v>
      </c>
      <c r="N11" s="181"/>
    </row>
    <row r="12" spans="1:14" ht="18" customHeight="1" x14ac:dyDescent="0.25">
      <c r="A12" s="178"/>
      <c r="B12" s="178"/>
      <c r="C12" s="178"/>
      <c r="D12" s="20" t="s">
        <v>39</v>
      </c>
      <c r="E12" s="180">
        <v>42602</v>
      </c>
      <c r="F12" s="180"/>
      <c r="G12" s="180">
        <v>49350</v>
      </c>
      <c r="H12" s="180"/>
      <c r="I12" s="180">
        <v>54514</v>
      </c>
      <c r="J12" s="180"/>
      <c r="K12" s="180">
        <v>63179</v>
      </c>
      <c r="L12" s="180"/>
      <c r="M12" s="180">
        <v>69712</v>
      </c>
      <c r="N12" s="180"/>
    </row>
    <row r="13" spans="1:14" ht="18" customHeight="1" x14ac:dyDescent="0.25">
      <c r="A13" s="183">
        <v>3</v>
      </c>
      <c r="B13" s="183"/>
      <c r="C13" s="183"/>
      <c r="D13" s="22" t="s">
        <v>36</v>
      </c>
      <c r="E13" s="185">
        <v>22.31</v>
      </c>
      <c r="F13" s="185"/>
      <c r="G13" s="185">
        <v>25.89</v>
      </c>
      <c r="H13" s="185"/>
      <c r="I13" s="185">
        <v>28.52</v>
      </c>
      <c r="J13" s="185"/>
      <c r="K13" s="185">
        <v>33.1</v>
      </c>
      <c r="L13" s="185"/>
      <c r="M13" s="185">
        <v>36.53</v>
      </c>
      <c r="N13" s="185"/>
    </row>
    <row r="14" spans="1:14" ht="12.95" customHeight="1" x14ac:dyDescent="0.25">
      <c r="A14" s="178"/>
      <c r="B14" s="178"/>
      <c r="C14" s="178"/>
      <c r="D14" s="20" t="s">
        <v>37</v>
      </c>
      <c r="E14" s="182">
        <v>1673.25</v>
      </c>
      <c r="F14" s="182"/>
      <c r="G14" s="182">
        <v>1941.75</v>
      </c>
      <c r="H14" s="182"/>
      <c r="I14" s="182">
        <v>2139</v>
      </c>
      <c r="J14" s="182"/>
      <c r="K14" s="182">
        <v>2482.5</v>
      </c>
      <c r="L14" s="182"/>
      <c r="M14" s="182">
        <v>2739.75</v>
      </c>
      <c r="N14" s="182"/>
    </row>
    <row r="15" spans="1:14" ht="23.1" customHeight="1" x14ac:dyDescent="0.25">
      <c r="A15" s="178"/>
      <c r="B15" s="178"/>
      <c r="C15" s="178"/>
      <c r="D15" s="21" t="s">
        <v>38</v>
      </c>
      <c r="E15" s="181">
        <v>1287.1199999999999</v>
      </c>
      <c r="F15" s="181"/>
      <c r="G15" s="181">
        <v>1493.65</v>
      </c>
      <c r="H15" s="181"/>
      <c r="I15" s="181">
        <v>1645.38</v>
      </c>
      <c r="J15" s="181"/>
      <c r="K15" s="181">
        <v>1909.62</v>
      </c>
      <c r="L15" s="181"/>
      <c r="M15" s="181">
        <v>2107.5</v>
      </c>
      <c r="N15" s="181"/>
    </row>
    <row r="16" spans="1:14" ht="18" customHeight="1" x14ac:dyDescent="0.25">
      <c r="A16" s="178"/>
      <c r="B16" s="178"/>
      <c r="C16" s="178"/>
      <c r="D16" s="20" t="s">
        <v>39</v>
      </c>
      <c r="E16" s="180">
        <v>43638</v>
      </c>
      <c r="F16" s="180"/>
      <c r="G16" s="180">
        <v>50641</v>
      </c>
      <c r="H16" s="180"/>
      <c r="I16" s="180">
        <v>55785</v>
      </c>
      <c r="J16" s="180"/>
      <c r="K16" s="180">
        <v>64744</v>
      </c>
      <c r="L16" s="180"/>
      <c r="M16" s="180">
        <v>71453</v>
      </c>
      <c r="N16" s="180"/>
    </row>
    <row r="17" spans="1:14" ht="18" customHeight="1" x14ac:dyDescent="0.25">
      <c r="A17" s="183">
        <v>4</v>
      </c>
      <c r="B17" s="183"/>
      <c r="C17" s="183"/>
      <c r="D17" s="22" t="s">
        <v>36</v>
      </c>
      <c r="E17" s="185">
        <v>22.87</v>
      </c>
      <c r="F17" s="185"/>
      <c r="G17" s="185">
        <v>26.5</v>
      </c>
      <c r="H17" s="185"/>
      <c r="I17" s="185">
        <v>29.25</v>
      </c>
      <c r="J17" s="185"/>
      <c r="K17" s="185">
        <v>33.93</v>
      </c>
      <c r="L17" s="185"/>
      <c r="M17" s="185">
        <v>37.44</v>
      </c>
      <c r="N17" s="185"/>
    </row>
    <row r="18" spans="1:14" ht="12.95" customHeight="1" x14ac:dyDescent="0.25">
      <c r="A18" s="178"/>
      <c r="B18" s="178"/>
      <c r="C18" s="178"/>
      <c r="D18" s="20" t="s">
        <v>37</v>
      </c>
      <c r="E18" s="182">
        <v>1715.25</v>
      </c>
      <c r="F18" s="182"/>
      <c r="G18" s="182">
        <v>1987.5</v>
      </c>
      <c r="H18" s="182"/>
      <c r="I18" s="182">
        <v>2193.75</v>
      </c>
      <c r="J18" s="182"/>
      <c r="K18" s="182">
        <v>2544.75</v>
      </c>
      <c r="L18" s="182"/>
      <c r="M18" s="182">
        <v>2808</v>
      </c>
      <c r="N18" s="182"/>
    </row>
    <row r="19" spans="1:14" ht="23.1" customHeight="1" x14ac:dyDescent="0.25">
      <c r="A19" s="178"/>
      <c r="B19" s="178"/>
      <c r="C19" s="178"/>
      <c r="D19" s="21" t="s">
        <v>38</v>
      </c>
      <c r="E19" s="181">
        <v>1319.42</v>
      </c>
      <c r="F19" s="181"/>
      <c r="G19" s="181">
        <v>1528.85</v>
      </c>
      <c r="H19" s="181"/>
      <c r="I19" s="181">
        <v>1687.5</v>
      </c>
      <c r="J19" s="181"/>
      <c r="K19" s="181">
        <v>1957.5</v>
      </c>
      <c r="L19" s="181"/>
      <c r="M19" s="181">
        <v>2160</v>
      </c>
      <c r="N19" s="181"/>
    </row>
    <row r="20" spans="1:14" ht="18" customHeight="1" x14ac:dyDescent="0.25">
      <c r="A20" s="178"/>
      <c r="B20" s="178"/>
      <c r="C20" s="178"/>
      <c r="D20" s="20" t="s">
        <v>39</v>
      </c>
      <c r="E20" s="180">
        <v>44734</v>
      </c>
      <c r="F20" s="180"/>
      <c r="G20" s="180">
        <v>51834</v>
      </c>
      <c r="H20" s="180"/>
      <c r="I20" s="180">
        <v>57213</v>
      </c>
      <c r="J20" s="180"/>
      <c r="K20" s="180">
        <v>66367</v>
      </c>
      <c r="L20" s="180"/>
      <c r="M20" s="180">
        <v>73233</v>
      </c>
      <c r="N20" s="180"/>
    </row>
    <row r="21" spans="1:14" ht="18" customHeight="1" x14ac:dyDescent="0.25">
      <c r="A21" s="183">
        <v>5</v>
      </c>
      <c r="B21" s="183"/>
      <c r="C21" s="183"/>
      <c r="D21" s="22" t="s">
        <v>36</v>
      </c>
      <c r="E21" s="185">
        <v>23.42</v>
      </c>
      <c r="F21" s="185"/>
      <c r="G21" s="185">
        <v>27.18</v>
      </c>
      <c r="H21" s="185"/>
      <c r="I21" s="185">
        <v>29.99</v>
      </c>
      <c r="J21" s="185"/>
      <c r="K21" s="185">
        <v>34.79</v>
      </c>
      <c r="L21" s="185"/>
      <c r="M21" s="185">
        <v>38.39</v>
      </c>
      <c r="N21" s="185"/>
    </row>
    <row r="22" spans="1:14" ht="12.95" customHeight="1" x14ac:dyDescent="0.25">
      <c r="A22" s="178"/>
      <c r="B22" s="178"/>
      <c r="C22" s="178"/>
      <c r="D22" s="20" t="s">
        <v>37</v>
      </c>
      <c r="E22" s="182">
        <v>1756.5</v>
      </c>
      <c r="F22" s="182"/>
      <c r="G22" s="182">
        <v>2038.5</v>
      </c>
      <c r="H22" s="182"/>
      <c r="I22" s="182">
        <v>2249.25</v>
      </c>
      <c r="J22" s="182"/>
      <c r="K22" s="182">
        <v>2609.25</v>
      </c>
      <c r="L22" s="182"/>
      <c r="M22" s="182">
        <v>2879.25</v>
      </c>
      <c r="N22" s="182"/>
    </row>
    <row r="23" spans="1:14" ht="23.1" customHeight="1" x14ac:dyDescent="0.25">
      <c r="A23" s="178"/>
      <c r="B23" s="178"/>
      <c r="C23" s="178"/>
      <c r="D23" s="21" t="s">
        <v>38</v>
      </c>
      <c r="E23" s="181">
        <v>1351.15</v>
      </c>
      <c r="F23" s="181"/>
      <c r="G23" s="181">
        <v>1568.08</v>
      </c>
      <c r="H23" s="181"/>
      <c r="I23" s="181">
        <v>1730.19</v>
      </c>
      <c r="J23" s="181"/>
      <c r="K23" s="181">
        <v>2007.12</v>
      </c>
      <c r="L23" s="181"/>
      <c r="M23" s="181">
        <v>2214.81</v>
      </c>
      <c r="N23" s="181"/>
    </row>
    <row r="24" spans="1:14" ht="18" customHeight="1" x14ac:dyDescent="0.25">
      <c r="A24" s="178"/>
      <c r="B24" s="178"/>
      <c r="C24" s="178"/>
      <c r="D24" s="20" t="s">
        <v>39</v>
      </c>
      <c r="E24" s="180">
        <v>45810</v>
      </c>
      <c r="F24" s="180"/>
      <c r="G24" s="180">
        <v>53164</v>
      </c>
      <c r="H24" s="180"/>
      <c r="I24" s="180">
        <v>58660</v>
      </c>
      <c r="J24" s="180"/>
      <c r="K24" s="180">
        <v>68049</v>
      </c>
      <c r="L24" s="180"/>
      <c r="M24" s="180">
        <v>75091</v>
      </c>
      <c r="N24" s="180"/>
    </row>
    <row r="25" spans="1:14" ht="18" customHeight="1" x14ac:dyDescent="0.25">
      <c r="A25" s="183">
        <v>6</v>
      </c>
      <c r="B25" s="183"/>
      <c r="C25" s="183"/>
      <c r="D25" s="22" t="s">
        <v>36</v>
      </c>
      <c r="E25" s="185">
        <v>24.01</v>
      </c>
      <c r="F25" s="185"/>
      <c r="G25" s="185">
        <v>27.87</v>
      </c>
      <c r="H25" s="185"/>
      <c r="I25" s="185">
        <v>30.76</v>
      </c>
      <c r="J25" s="185"/>
      <c r="K25" s="185">
        <v>35.64</v>
      </c>
      <c r="L25" s="185"/>
      <c r="M25" s="185">
        <v>39.340000000000003</v>
      </c>
      <c r="N25" s="185"/>
    </row>
    <row r="26" spans="1:14" ht="12.95" customHeight="1" x14ac:dyDescent="0.25">
      <c r="A26" s="178"/>
      <c r="B26" s="178"/>
      <c r="C26" s="178"/>
      <c r="D26" s="20" t="s">
        <v>37</v>
      </c>
      <c r="E26" s="182">
        <v>1800.75</v>
      </c>
      <c r="F26" s="182"/>
      <c r="G26" s="182">
        <v>2090.25</v>
      </c>
      <c r="H26" s="182"/>
      <c r="I26" s="182">
        <v>2307</v>
      </c>
      <c r="J26" s="182"/>
      <c r="K26" s="182">
        <v>2673</v>
      </c>
      <c r="L26" s="182"/>
      <c r="M26" s="182">
        <v>2950.5</v>
      </c>
      <c r="N26" s="182"/>
    </row>
    <row r="27" spans="1:14" ht="23.1" customHeight="1" x14ac:dyDescent="0.25">
      <c r="A27" s="178"/>
      <c r="B27" s="178"/>
      <c r="C27" s="178"/>
      <c r="D27" s="21" t="s">
        <v>38</v>
      </c>
      <c r="E27" s="181">
        <v>1385.19</v>
      </c>
      <c r="F27" s="181"/>
      <c r="G27" s="181">
        <v>1607.88</v>
      </c>
      <c r="H27" s="181"/>
      <c r="I27" s="181">
        <v>1774.62</v>
      </c>
      <c r="J27" s="181"/>
      <c r="K27" s="181">
        <v>2056.15</v>
      </c>
      <c r="L27" s="181"/>
      <c r="M27" s="181">
        <v>2269.62</v>
      </c>
      <c r="N27" s="181"/>
    </row>
    <row r="28" spans="1:14" ht="18" customHeight="1" x14ac:dyDescent="0.25">
      <c r="A28" s="178"/>
      <c r="B28" s="178"/>
      <c r="C28" s="178"/>
      <c r="D28" s="20" t="s">
        <v>39</v>
      </c>
      <c r="E28" s="180">
        <v>46964</v>
      </c>
      <c r="F28" s="180"/>
      <c r="G28" s="180">
        <v>54514</v>
      </c>
      <c r="H28" s="180"/>
      <c r="I28" s="180">
        <v>60167</v>
      </c>
      <c r="J28" s="180"/>
      <c r="K28" s="180">
        <v>69712</v>
      </c>
      <c r="L28" s="180"/>
      <c r="M28" s="180">
        <v>76949</v>
      </c>
      <c r="N28" s="180"/>
    </row>
    <row r="29" spans="1:14" ht="18" customHeight="1" x14ac:dyDescent="0.25">
      <c r="A29" s="183">
        <v>7</v>
      </c>
      <c r="B29" s="183"/>
      <c r="C29" s="183"/>
      <c r="D29" s="22" t="s">
        <v>36</v>
      </c>
      <c r="E29" s="185">
        <v>24.6</v>
      </c>
      <c r="F29" s="185"/>
      <c r="G29" s="185">
        <v>28.52</v>
      </c>
      <c r="H29" s="185"/>
      <c r="I29" s="185">
        <v>31.51</v>
      </c>
      <c r="J29" s="185"/>
      <c r="K29" s="185">
        <v>36.53</v>
      </c>
      <c r="L29" s="185"/>
      <c r="M29" s="185">
        <v>40.32</v>
      </c>
      <c r="N29" s="185"/>
    </row>
    <row r="30" spans="1:14" ht="12.95" customHeight="1" x14ac:dyDescent="0.25">
      <c r="A30" s="178"/>
      <c r="B30" s="178"/>
      <c r="C30" s="178"/>
      <c r="D30" s="20" t="s">
        <v>37</v>
      </c>
      <c r="E30" s="182">
        <v>1845</v>
      </c>
      <c r="F30" s="182"/>
      <c r="G30" s="182">
        <v>2139</v>
      </c>
      <c r="H30" s="182"/>
      <c r="I30" s="182">
        <v>2363.25</v>
      </c>
      <c r="J30" s="182"/>
      <c r="K30" s="182">
        <v>2739.75</v>
      </c>
      <c r="L30" s="182"/>
      <c r="M30" s="182">
        <v>3024</v>
      </c>
      <c r="N30" s="182"/>
    </row>
    <row r="31" spans="1:14" ht="23.1" customHeight="1" x14ac:dyDescent="0.25">
      <c r="A31" s="178"/>
      <c r="B31" s="178"/>
      <c r="C31" s="178"/>
      <c r="D31" s="21" t="s">
        <v>38</v>
      </c>
      <c r="E31" s="181">
        <v>1419.23</v>
      </c>
      <c r="F31" s="181"/>
      <c r="G31" s="181">
        <v>1645.38</v>
      </c>
      <c r="H31" s="181"/>
      <c r="I31" s="181">
        <v>1817.88</v>
      </c>
      <c r="J31" s="181"/>
      <c r="K31" s="181">
        <v>2107.5</v>
      </c>
      <c r="L31" s="181"/>
      <c r="M31" s="181">
        <v>2326.15</v>
      </c>
      <c r="N31" s="181"/>
    </row>
    <row r="32" spans="1:14" ht="18" customHeight="1" x14ac:dyDescent="0.25">
      <c r="A32" s="178"/>
      <c r="B32" s="178"/>
      <c r="C32" s="178"/>
      <c r="D32" s="20" t="s">
        <v>39</v>
      </c>
      <c r="E32" s="180">
        <v>48118</v>
      </c>
      <c r="F32" s="180"/>
      <c r="G32" s="180">
        <v>55785</v>
      </c>
      <c r="H32" s="180"/>
      <c r="I32" s="180">
        <v>61634</v>
      </c>
      <c r="J32" s="180"/>
      <c r="K32" s="180">
        <v>71453</v>
      </c>
      <c r="L32" s="180"/>
      <c r="M32" s="180">
        <v>78866</v>
      </c>
      <c r="N32" s="180"/>
    </row>
    <row r="33" spans="1:14" ht="18" customHeight="1" x14ac:dyDescent="0.25">
      <c r="A33" s="183">
        <v>8</v>
      </c>
      <c r="B33" s="183"/>
      <c r="C33" s="183"/>
      <c r="D33" s="22" t="s">
        <v>36</v>
      </c>
      <c r="E33" s="185">
        <v>25.23</v>
      </c>
      <c r="F33" s="185"/>
      <c r="G33" s="185">
        <v>29.25</v>
      </c>
      <c r="H33" s="185"/>
      <c r="I33" s="185">
        <v>32.299999999999997</v>
      </c>
      <c r="J33" s="185"/>
      <c r="K33" s="185">
        <v>37.44</v>
      </c>
      <c r="L33" s="185"/>
      <c r="M33" s="185">
        <v>41.34</v>
      </c>
      <c r="N33" s="185"/>
    </row>
    <row r="34" spans="1:14" ht="15" customHeight="1" x14ac:dyDescent="0.25">
      <c r="A34" s="178"/>
      <c r="B34" s="178"/>
      <c r="C34" s="178"/>
      <c r="D34" s="20" t="s">
        <v>37</v>
      </c>
      <c r="E34" s="182">
        <v>1892.25</v>
      </c>
      <c r="F34" s="182"/>
      <c r="G34" s="182">
        <v>2193.75</v>
      </c>
      <c r="H34" s="182"/>
      <c r="I34" s="182">
        <v>2422.5</v>
      </c>
      <c r="J34" s="182"/>
      <c r="K34" s="182">
        <v>2808</v>
      </c>
      <c r="L34" s="182"/>
      <c r="M34" s="182">
        <v>3100.5</v>
      </c>
      <c r="N34" s="182"/>
    </row>
    <row r="35" spans="1:14" ht="26.1" customHeight="1" x14ac:dyDescent="0.25">
      <c r="A35" s="178"/>
      <c r="B35" s="178" t="s">
        <v>38</v>
      </c>
      <c r="C35" s="178"/>
      <c r="D35" s="178"/>
      <c r="E35" s="25">
        <v>1455.58</v>
      </c>
      <c r="F35" s="181">
        <v>1687.5</v>
      </c>
      <c r="G35" s="181"/>
      <c r="H35" s="181">
        <v>1863.46</v>
      </c>
      <c r="I35" s="181"/>
      <c r="J35" s="181">
        <v>2160</v>
      </c>
      <c r="K35" s="181"/>
      <c r="L35" s="181">
        <v>2385</v>
      </c>
      <c r="M35" s="181"/>
    </row>
    <row r="36" spans="1:14" ht="24" customHeight="1" x14ac:dyDescent="0.25">
      <c r="A36" s="178"/>
      <c r="B36" s="179" t="s">
        <v>39</v>
      </c>
      <c r="C36" s="179"/>
      <c r="D36" s="179"/>
      <c r="E36" s="26">
        <v>49350</v>
      </c>
      <c r="F36" s="180">
        <v>57213</v>
      </c>
      <c r="G36" s="180"/>
      <c r="H36" s="180">
        <v>63179</v>
      </c>
      <c r="I36" s="180"/>
      <c r="J36" s="180">
        <v>73233</v>
      </c>
      <c r="K36" s="180"/>
      <c r="L36" s="180">
        <v>80861</v>
      </c>
      <c r="M36" s="180"/>
    </row>
    <row r="37" spans="1:14" ht="24" customHeight="1" x14ac:dyDescent="0.25">
      <c r="A37" s="183">
        <v>9</v>
      </c>
      <c r="B37" s="183"/>
      <c r="C37" s="184" t="s">
        <v>36</v>
      </c>
      <c r="D37" s="184"/>
      <c r="E37" s="23">
        <v>25.89</v>
      </c>
      <c r="F37" s="185">
        <v>29.99</v>
      </c>
      <c r="G37" s="185"/>
      <c r="H37" s="185">
        <v>33.1</v>
      </c>
      <c r="I37" s="185"/>
      <c r="J37" s="185">
        <v>38.39</v>
      </c>
      <c r="K37" s="185"/>
      <c r="L37" s="185">
        <v>42.38</v>
      </c>
      <c r="M37" s="185"/>
    </row>
    <row r="38" spans="1:14" ht="12.95" customHeight="1" x14ac:dyDescent="0.25">
      <c r="A38" s="178"/>
      <c r="B38" s="178"/>
      <c r="C38" s="179" t="s">
        <v>37</v>
      </c>
      <c r="D38" s="179"/>
      <c r="E38" s="24">
        <v>1941.75</v>
      </c>
      <c r="F38" s="182">
        <v>2249.25</v>
      </c>
      <c r="G38" s="182"/>
      <c r="H38" s="182">
        <v>2482.5</v>
      </c>
      <c r="I38" s="182"/>
      <c r="J38" s="182">
        <v>2879.25</v>
      </c>
      <c r="K38" s="182"/>
      <c r="L38" s="182">
        <v>3178.5</v>
      </c>
      <c r="M38" s="182"/>
    </row>
    <row r="39" spans="1:14" ht="23.1" customHeight="1" x14ac:dyDescent="0.25">
      <c r="A39" s="178"/>
      <c r="B39" s="178"/>
      <c r="C39" s="178" t="s">
        <v>38</v>
      </c>
      <c r="D39" s="178"/>
      <c r="E39" s="25">
        <v>1493.65</v>
      </c>
      <c r="F39" s="181">
        <v>1730.19</v>
      </c>
      <c r="G39" s="181"/>
      <c r="H39" s="181">
        <v>1909.62</v>
      </c>
      <c r="I39" s="181"/>
      <c r="J39" s="181">
        <v>2214.81</v>
      </c>
      <c r="K39" s="181"/>
      <c r="L39" s="181">
        <v>2445</v>
      </c>
      <c r="M39" s="181"/>
    </row>
    <row r="40" spans="1:14" ht="18" customHeight="1" x14ac:dyDescent="0.25">
      <c r="A40" s="178"/>
      <c r="B40" s="178"/>
      <c r="C40" s="179" t="s">
        <v>39</v>
      </c>
      <c r="D40" s="179"/>
      <c r="E40" s="26">
        <v>50641</v>
      </c>
      <c r="F40" s="180">
        <v>58660</v>
      </c>
      <c r="G40" s="180"/>
      <c r="H40" s="180">
        <v>64744</v>
      </c>
      <c r="I40" s="180"/>
      <c r="J40" s="180">
        <v>75091</v>
      </c>
      <c r="K40" s="180"/>
      <c r="L40" s="180">
        <v>82895</v>
      </c>
      <c r="M40" s="180"/>
    </row>
    <row r="41" spans="1:14" ht="18" customHeight="1" x14ac:dyDescent="0.25">
      <c r="A41" s="183">
        <v>10</v>
      </c>
      <c r="B41" s="183"/>
      <c r="C41" s="184" t="s">
        <v>36</v>
      </c>
      <c r="D41" s="184"/>
      <c r="E41" s="23">
        <v>26.5</v>
      </c>
      <c r="F41" s="185">
        <v>30.76</v>
      </c>
      <c r="G41" s="185"/>
      <c r="H41" s="185">
        <v>33.93</v>
      </c>
      <c r="I41" s="185"/>
      <c r="J41" s="185">
        <v>39.340000000000003</v>
      </c>
      <c r="K41" s="185"/>
      <c r="L41" s="185">
        <v>43.43</v>
      </c>
      <c r="M41" s="185"/>
    </row>
    <row r="42" spans="1:14" ht="12.95" customHeight="1" x14ac:dyDescent="0.25">
      <c r="A42" s="178"/>
      <c r="B42" s="178"/>
      <c r="C42" s="179" t="s">
        <v>37</v>
      </c>
      <c r="D42" s="179"/>
      <c r="E42" s="24">
        <v>1987.5</v>
      </c>
      <c r="F42" s="182">
        <v>2307</v>
      </c>
      <c r="G42" s="182"/>
      <c r="H42" s="182">
        <v>2544.75</v>
      </c>
      <c r="I42" s="182"/>
      <c r="J42" s="182">
        <v>2950.5</v>
      </c>
      <c r="K42" s="182"/>
      <c r="L42" s="182">
        <v>3257.25</v>
      </c>
      <c r="M42" s="182"/>
    </row>
    <row r="43" spans="1:14" ht="23.1" customHeight="1" x14ac:dyDescent="0.25">
      <c r="A43" s="178"/>
      <c r="B43" s="178"/>
      <c r="C43" s="178" t="s">
        <v>38</v>
      </c>
      <c r="D43" s="178"/>
      <c r="E43" s="25">
        <v>1528.85</v>
      </c>
      <c r="F43" s="181">
        <v>1774.62</v>
      </c>
      <c r="G43" s="181"/>
      <c r="H43" s="181">
        <v>1957.5</v>
      </c>
      <c r="I43" s="181"/>
      <c r="J43" s="181">
        <v>2269.62</v>
      </c>
      <c r="K43" s="181"/>
      <c r="L43" s="181">
        <v>2505.58</v>
      </c>
      <c r="M43" s="181"/>
    </row>
    <row r="44" spans="1:14" ht="18" customHeight="1" x14ac:dyDescent="0.25">
      <c r="A44" s="178"/>
      <c r="B44" s="178"/>
      <c r="C44" s="179" t="s">
        <v>39</v>
      </c>
      <c r="D44" s="179"/>
      <c r="E44" s="26">
        <v>51834</v>
      </c>
      <c r="F44" s="180">
        <v>60167</v>
      </c>
      <c r="G44" s="180"/>
      <c r="H44" s="180">
        <v>66367</v>
      </c>
      <c r="I44" s="180"/>
      <c r="J44" s="180">
        <v>76949</v>
      </c>
      <c r="K44" s="180"/>
      <c r="L44" s="180">
        <v>84949</v>
      </c>
      <c r="M44" s="180"/>
    </row>
    <row r="45" spans="1:14" ht="18" customHeight="1" x14ac:dyDescent="0.25">
      <c r="A45" s="183">
        <v>11</v>
      </c>
      <c r="B45" s="183"/>
      <c r="C45" s="184" t="s">
        <v>36</v>
      </c>
      <c r="D45" s="184"/>
      <c r="E45" s="23">
        <v>27.18</v>
      </c>
      <c r="F45" s="185">
        <v>31.51</v>
      </c>
      <c r="G45" s="185"/>
      <c r="H45" s="185">
        <v>34.79</v>
      </c>
      <c r="I45" s="185"/>
      <c r="J45" s="185">
        <v>40.32</v>
      </c>
      <c r="K45" s="185"/>
      <c r="L45" s="185">
        <v>44.52</v>
      </c>
      <c r="M45" s="185"/>
    </row>
    <row r="46" spans="1:14" ht="12.95" customHeight="1" x14ac:dyDescent="0.25">
      <c r="A46" s="178"/>
      <c r="B46" s="178"/>
      <c r="C46" s="179" t="s">
        <v>37</v>
      </c>
      <c r="D46" s="179"/>
      <c r="E46" s="24">
        <v>2038.5</v>
      </c>
      <c r="F46" s="182">
        <v>2363.25</v>
      </c>
      <c r="G46" s="182"/>
      <c r="H46" s="182">
        <v>2609.25</v>
      </c>
      <c r="I46" s="182"/>
      <c r="J46" s="182">
        <v>3024</v>
      </c>
      <c r="K46" s="182"/>
      <c r="L46" s="182">
        <v>3339</v>
      </c>
      <c r="M46" s="182"/>
    </row>
    <row r="47" spans="1:14" ht="23.1" customHeight="1" x14ac:dyDescent="0.25">
      <c r="A47" s="178"/>
      <c r="B47" s="178"/>
      <c r="C47" s="178" t="s">
        <v>38</v>
      </c>
      <c r="D47" s="178"/>
      <c r="E47" s="25">
        <v>1568.08</v>
      </c>
      <c r="F47" s="181">
        <v>1817.88</v>
      </c>
      <c r="G47" s="181"/>
      <c r="H47" s="181">
        <v>2007.12</v>
      </c>
      <c r="I47" s="181"/>
      <c r="J47" s="181">
        <v>2326.15</v>
      </c>
      <c r="K47" s="181"/>
      <c r="L47" s="181">
        <v>2568.46</v>
      </c>
      <c r="M47" s="181"/>
    </row>
    <row r="48" spans="1:14" ht="18" customHeight="1" x14ac:dyDescent="0.25">
      <c r="A48" s="178"/>
      <c r="B48" s="178"/>
      <c r="C48" s="179" t="s">
        <v>39</v>
      </c>
      <c r="D48" s="179"/>
      <c r="E48" s="26">
        <v>53164</v>
      </c>
      <c r="F48" s="180">
        <v>61634</v>
      </c>
      <c r="G48" s="180"/>
      <c r="H48" s="180">
        <v>68049</v>
      </c>
      <c r="I48" s="180"/>
      <c r="J48" s="180">
        <v>78866</v>
      </c>
      <c r="K48" s="180"/>
      <c r="L48" s="180">
        <v>87081</v>
      </c>
      <c r="M48" s="180"/>
    </row>
    <row r="49" spans="1:13" ht="18" customHeight="1" x14ac:dyDescent="0.25">
      <c r="A49" s="183">
        <v>12</v>
      </c>
      <c r="B49" s="183"/>
      <c r="C49" s="184" t="s">
        <v>36</v>
      </c>
      <c r="D49" s="184"/>
      <c r="E49" s="23">
        <v>27.87</v>
      </c>
      <c r="F49" s="185">
        <v>32.299999999999997</v>
      </c>
      <c r="G49" s="185"/>
      <c r="H49" s="185">
        <v>35.64</v>
      </c>
      <c r="I49" s="185"/>
      <c r="J49" s="185">
        <v>41.34</v>
      </c>
      <c r="K49" s="185"/>
      <c r="L49" s="185">
        <v>45.62</v>
      </c>
      <c r="M49" s="185"/>
    </row>
    <row r="50" spans="1:13" ht="12.95" customHeight="1" x14ac:dyDescent="0.25">
      <c r="A50" s="178"/>
      <c r="B50" s="178"/>
      <c r="C50" s="179" t="s">
        <v>37</v>
      </c>
      <c r="D50" s="179"/>
      <c r="E50" s="24">
        <v>2090.25</v>
      </c>
      <c r="F50" s="182">
        <v>2422.5</v>
      </c>
      <c r="G50" s="182"/>
      <c r="H50" s="182">
        <v>2673</v>
      </c>
      <c r="I50" s="182"/>
      <c r="J50" s="182">
        <v>3100.5</v>
      </c>
      <c r="K50" s="182"/>
      <c r="L50" s="182">
        <v>3421.5</v>
      </c>
      <c r="M50" s="182"/>
    </row>
    <row r="51" spans="1:13" ht="23.1" customHeight="1" x14ac:dyDescent="0.25">
      <c r="A51" s="178"/>
      <c r="B51" s="178"/>
      <c r="C51" s="178" t="s">
        <v>38</v>
      </c>
      <c r="D51" s="178"/>
      <c r="E51" s="25">
        <v>1607.88</v>
      </c>
      <c r="F51" s="181">
        <v>1863.46</v>
      </c>
      <c r="G51" s="181"/>
      <c r="H51" s="181">
        <v>2056.15</v>
      </c>
      <c r="I51" s="181"/>
      <c r="J51" s="181">
        <v>2385</v>
      </c>
      <c r="K51" s="181"/>
      <c r="L51" s="181">
        <v>2631.92</v>
      </c>
      <c r="M51" s="181"/>
    </row>
    <row r="52" spans="1:13" ht="18" customHeight="1" x14ac:dyDescent="0.25">
      <c r="A52" s="178"/>
      <c r="B52" s="178"/>
      <c r="C52" s="179" t="s">
        <v>39</v>
      </c>
      <c r="D52" s="179"/>
      <c r="E52" s="26">
        <v>54514</v>
      </c>
      <c r="F52" s="180">
        <v>63179</v>
      </c>
      <c r="G52" s="180"/>
      <c r="H52" s="180">
        <v>69712</v>
      </c>
      <c r="I52" s="180"/>
      <c r="J52" s="180">
        <v>80861</v>
      </c>
      <c r="K52" s="180"/>
      <c r="L52" s="180">
        <v>89233</v>
      </c>
      <c r="M52" s="180"/>
    </row>
    <row r="53" spans="1:13" ht="18" customHeight="1" x14ac:dyDescent="0.25">
      <c r="A53" s="183">
        <v>13</v>
      </c>
      <c r="B53" s="183"/>
      <c r="C53" s="184" t="s">
        <v>36</v>
      </c>
      <c r="D53" s="184"/>
      <c r="E53" s="23">
        <v>28.52</v>
      </c>
      <c r="F53" s="185">
        <v>33.1</v>
      </c>
      <c r="G53" s="185"/>
      <c r="H53" s="185">
        <v>36.53</v>
      </c>
      <c r="I53" s="185"/>
      <c r="J53" s="185">
        <v>42.38</v>
      </c>
      <c r="K53" s="185"/>
      <c r="L53" s="185">
        <v>46.78</v>
      </c>
      <c r="M53" s="185"/>
    </row>
    <row r="54" spans="1:13" ht="12.95" customHeight="1" x14ac:dyDescent="0.25">
      <c r="A54" s="178"/>
      <c r="B54" s="178"/>
      <c r="C54" s="179" t="s">
        <v>37</v>
      </c>
      <c r="D54" s="179"/>
      <c r="E54" s="24">
        <v>2139</v>
      </c>
      <c r="F54" s="182">
        <v>2482.5</v>
      </c>
      <c r="G54" s="182"/>
      <c r="H54" s="182">
        <v>2739.75</v>
      </c>
      <c r="I54" s="182"/>
      <c r="J54" s="182">
        <v>3178.5</v>
      </c>
      <c r="K54" s="182"/>
      <c r="L54" s="182">
        <v>3508.5</v>
      </c>
      <c r="M54" s="182"/>
    </row>
    <row r="55" spans="1:13" ht="23.1" customHeight="1" x14ac:dyDescent="0.25">
      <c r="A55" s="178"/>
      <c r="B55" s="178"/>
      <c r="C55" s="178" t="s">
        <v>38</v>
      </c>
      <c r="D55" s="178"/>
      <c r="E55" s="25">
        <v>1645.38</v>
      </c>
      <c r="F55" s="181">
        <v>1909.62</v>
      </c>
      <c r="G55" s="181"/>
      <c r="H55" s="181">
        <v>2107.5</v>
      </c>
      <c r="I55" s="181"/>
      <c r="J55" s="181">
        <v>2445</v>
      </c>
      <c r="K55" s="181"/>
      <c r="L55" s="181">
        <v>2698.85</v>
      </c>
      <c r="M55" s="181"/>
    </row>
    <row r="56" spans="1:13" ht="18" customHeight="1" x14ac:dyDescent="0.25">
      <c r="A56" s="178"/>
      <c r="B56" s="178"/>
      <c r="C56" s="179" t="s">
        <v>39</v>
      </c>
      <c r="D56" s="179"/>
      <c r="E56" s="26">
        <v>55785</v>
      </c>
      <c r="F56" s="180">
        <v>64744</v>
      </c>
      <c r="G56" s="180"/>
      <c r="H56" s="180">
        <v>71453</v>
      </c>
      <c r="I56" s="180"/>
      <c r="J56" s="180">
        <v>82895</v>
      </c>
      <c r="K56" s="180"/>
      <c r="L56" s="180">
        <v>91502</v>
      </c>
      <c r="M56" s="180"/>
    </row>
    <row r="57" spans="1:13" ht="18" customHeight="1" x14ac:dyDescent="0.25">
      <c r="A57" s="183">
        <v>14</v>
      </c>
      <c r="B57" s="183"/>
      <c r="C57" s="184" t="s">
        <v>36</v>
      </c>
      <c r="D57" s="184"/>
      <c r="E57" s="23">
        <v>29.25</v>
      </c>
      <c r="F57" s="185">
        <v>33.93</v>
      </c>
      <c r="G57" s="185"/>
      <c r="H57" s="185">
        <v>37.44</v>
      </c>
      <c r="I57" s="185"/>
      <c r="J57" s="185">
        <v>43.43</v>
      </c>
      <c r="K57" s="185"/>
      <c r="L57" s="185">
        <v>47.93</v>
      </c>
      <c r="M57" s="185"/>
    </row>
    <row r="58" spans="1:13" ht="12.95" customHeight="1" x14ac:dyDescent="0.25">
      <c r="A58" s="178"/>
      <c r="B58" s="178"/>
      <c r="C58" s="179" t="s">
        <v>37</v>
      </c>
      <c r="D58" s="179"/>
      <c r="E58" s="24">
        <v>2193.75</v>
      </c>
      <c r="F58" s="182">
        <v>2544.75</v>
      </c>
      <c r="G58" s="182"/>
      <c r="H58" s="182">
        <v>2808</v>
      </c>
      <c r="I58" s="182"/>
      <c r="J58" s="182">
        <v>3257.25</v>
      </c>
      <c r="K58" s="182"/>
      <c r="L58" s="182">
        <v>3594.75</v>
      </c>
      <c r="M58" s="182"/>
    </row>
    <row r="59" spans="1:13" ht="23.1" customHeight="1" x14ac:dyDescent="0.25">
      <c r="A59" s="178"/>
      <c r="B59" s="178"/>
      <c r="C59" s="178" t="s">
        <v>38</v>
      </c>
      <c r="D59" s="178"/>
      <c r="E59" s="25">
        <v>1687.5</v>
      </c>
      <c r="F59" s="181">
        <v>1957.5</v>
      </c>
      <c r="G59" s="181"/>
      <c r="H59" s="181">
        <v>2160</v>
      </c>
      <c r="I59" s="181"/>
      <c r="J59" s="181">
        <v>2505.58</v>
      </c>
      <c r="K59" s="181"/>
      <c r="L59" s="181">
        <v>2765.19</v>
      </c>
      <c r="M59" s="181"/>
    </row>
    <row r="60" spans="1:13" ht="18" customHeight="1" x14ac:dyDescent="0.25">
      <c r="A60" s="178"/>
      <c r="B60" s="178"/>
      <c r="C60" s="179" t="s">
        <v>39</v>
      </c>
      <c r="D60" s="179"/>
      <c r="E60" s="26">
        <v>57213</v>
      </c>
      <c r="F60" s="180">
        <v>66367</v>
      </c>
      <c r="G60" s="180"/>
      <c r="H60" s="180">
        <v>73233</v>
      </c>
      <c r="I60" s="180"/>
      <c r="J60" s="180">
        <v>84949</v>
      </c>
      <c r="K60" s="180"/>
      <c r="L60" s="180">
        <v>93751</v>
      </c>
      <c r="M60" s="180"/>
    </row>
    <row r="61" spans="1:13" ht="18" customHeight="1" x14ac:dyDescent="0.25">
      <c r="A61" s="183">
        <v>15</v>
      </c>
      <c r="B61" s="183"/>
      <c r="C61" s="184" t="s">
        <v>36</v>
      </c>
      <c r="D61" s="184"/>
      <c r="E61" s="23">
        <v>29.99</v>
      </c>
      <c r="F61" s="185">
        <v>34.79</v>
      </c>
      <c r="G61" s="185"/>
      <c r="H61" s="185">
        <v>38.39</v>
      </c>
      <c r="I61" s="185"/>
      <c r="J61" s="185">
        <v>44.52</v>
      </c>
      <c r="K61" s="185"/>
      <c r="L61" s="185">
        <v>49.12</v>
      </c>
      <c r="M61" s="185"/>
    </row>
    <row r="62" spans="1:13" ht="12.95" customHeight="1" x14ac:dyDescent="0.25">
      <c r="A62" s="178"/>
      <c r="B62" s="178"/>
      <c r="C62" s="179" t="s">
        <v>37</v>
      </c>
      <c r="D62" s="179"/>
      <c r="E62" s="24">
        <v>2249.25</v>
      </c>
      <c r="F62" s="182">
        <v>2609.25</v>
      </c>
      <c r="G62" s="182"/>
      <c r="H62" s="182">
        <v>2879.25</v>
      </c>
      <c r="I62" s="182"/>
      <c r="J62" s="182">
        <v>3339</v>
      </c>
      <c r="K62" s="182"/>
      <c r="L62" s="182">
        <v>3684</v>
      </c>
      <c r="M62" s="182"/>
    </row>
    <row r="63" spans="1:13" ht="23.1" customHeight="1" x14ac:dyDescent="0.25">
      <c r="A63" s="178"/>
      <c r="B63" s="178"/>
      <c r="C63" s="178" t="s">
        <v>38</v>
      </c>
      <c r="D63" s="178"/>
      <c r="E63" s="25">
        <v>1730.19</v>
      </c>
      <c r="F63" s="181">
        <v>2007.12</v>
      </c>
      <c r="G63" s="181"/>
      <c r="H63" s="181">
        <v>2214.81</v>
      </c>
      <c r="I63" s="181"/>
      <c r="J63" s="181">
        <v>2568.46</v>
      </c>
      <c r="K63" s="181"/>
      <c r="L63" s="181">
        <v>2833.85</v>
      </c>
      <c r="M63" s="181"/>
    </row>
    <row r="64" spans="1:13" ht="18" customHeight="1" x14ac:dyDescent="0.25">
      <c r="A64" s="178"/>
      <c r="B64" s="178"/>
      <c r="C64" s="179" t="s">
        <v>39</v>
      </c>
      <c r="D64" s="179"/>
      <c r="E64" s="26">
        <v>58660</v>
      </c>
      <c r="F64" s="180">
        <v>68049</v>
      </c>
      <c r="G64" s="180"/>
      <c r="H64" s="180">
        <v>75091</v>
      </c>
      <c r="I64" s="180"/>
      <c r="J64" s="180">
        <v>87081</v>
      </c>
      <c r="K64" s="180"/>
      <c r="L64" s="180">
        <v>96079</v>
      </c>
      <c r="M64" s="180"/>
    </row>
    <row r="65" spans="1:13" ht="18" customHeight="1" x14ac:dyDescent="0.25">
      <c r="A65" s="183">
        <v>16</v>
      </c>
      <c r="B65" s="183"/>
      <c r="C65" s="184" t="s">
        <v>36</v>
      </c>
      <c r="D65" s="184"/>
      <c r="E65" s="23">
        <v>30.76</v>
      </c>
      <c r="F65" s="185">
        <v>35.64</v>
      </c>
      <c r="G65" s="185"/>
      <c r="H65" s="185">
        <v>39.340000000000003</v>
      </c>
      <c r="I65" s="185"/>
      <c r="J65" s="185">
        <v>45.62</v>
      </c>
      <c r="K65" s="185"/>
      <c r="L65" s="185">
        <v>50.36</v>
      </c>
      <c r="M65" s="185"/>
    </row>
    <row r="66" spans="1:13" ht="12.95" customHeight="1" x14ac:dyDescent="0.25">
      <c r="A66" s="178"/>
      <c r="B66" s="178"/>
      <c r="C66" s="179" t="s">
        <v>37</v>
      </c>
      <c r="D66" s="179"/>
      <c r="E66" s="24">
        <v>2307</v>
      </c>
      <c r="F66" s="182">
        <v>2673</v>
      </c>
      <c r="G66" s="182"/>
      <c r="H66" s="182">
        <v>2950.5</v>
      </c>
      <c r="I66" s="182"/>
      <c r="J66" s="182">
        <v>3421.5</v>
      </c>
      <c r="K66" s="182"/>
      <c r="L66" s="182">
        <v>3777</v>
      </c>
      <c r="M66" s="182"/>
    </row>
    <row r="67" spans="1:13" ht="23.1" customHeight="1" x14ac:dyDescent="0.25">
      <c r="A67" s="178"/>
      <c r="B67" s="178"/>
      <c r="C67" s="178" t="s">
        <v>38</v>
      </c>
      <c r="D67" s="178"/>
      <c r="E67" s="25">
        <v>1774.62</v>
      </c>
      <c r="F67" s="181">
        <v>2056.15</v>
      </c>
      <c r="G67" s="181"/>
      <c r="H67" s="181">
        <v>2269.62</v>
      </c>
      <c r="I67" s="181"/>
      <c r="J67" s="181">
        <v>2631.92</v>
      </c>
      <c r="K67" s="181"/>
      <c r="L67" s="181">
        <v>2905.38</v>
      </c>
      <c r="M67" s="181"/>
    </row>
    <row r="68" spans="1:13" ht="15" customHeight="1" x14ac:dyDescent="0.25">
      <c r="A68" s="178"/>
      <c r="B68" s="178"/>
      <c r="C68" s="179" t="s">
        <v>39</v>
      </c>
      <c r="D68" s="179"/>
      <c r="E68" s="26">
        <v>60167</v>
      </c>
      <c r="F68" s="180">
        <v>69712</v>
      </c>
      <c r="G68" s="180"/>
      <c r="H68" s="180">
        <v>76949</v>
      </c>
      <c r="I68" s="180"/>
      <c r="J68" s="180">
        <v>89233</v>
      </c>
      <c r="K68" s="180"/>
      <c r="L68" s="180">
        <v>98504</v>
      </c>
      <c r="M68" s="180"/>
    </row>
  </sheetData>
  <mergeCells count="389">
    <mergeCell ref="A4:C4"/>
    <mergeCell ref="E4:F4"/>
    <mergeCell ref="G4:H4"/>
    <mergeCell ref="I4:J4"/>
    <mergeCell ref="K4:L4"/>
    <mergeCell ref="M4:N4"/>
    <mergeCell ref="A6:C6"/>
    <mergeCell ref="E6:F6"/>
    <mergeCell ref="G6:H6"/>
    <mergeCell ref="I6:J6"/>
    <mergeCell ref="K6:L6"/>
    <mergeCell ref="M6:N6"/>
    <mergeCell ref="A5:C5"/>
    <mergeCell ref="E5:F5"/>
    <mergeCell ref="G5:H5"/>
    <mergeCell ref="I5:J5"/>
    <mergeCell ref="K5:L5"/>
    <mergeCell ref="M5:N5"/>
    <mergeCell ref="A8:C8"/>
    <mergeCell ref="E8:F8"/>
    <mergeCell ref="G8:H8"/>
    <mergeCell ref="I8:J8"/>
    <mergeCell ref="K8:L8"/>
    <mergeCell ref="M8:N8"/>
    <mergeCell ref="A7:C7"/>
    <mergeCell ref="E7:F7"/>
    <mergeCell ref="G7:H7"/>
    <mergeCell ref="I7:J7"/>
    <mergeCell ref="K7:L7"/>
    <mergeCell ref="M7:N7"/>
    <mergeCell ref="A10:C10"/>
    <mergeCell ref="E10:F10"/>
    <mergeCell ref="G10:H10"/>
    <mergeCell ref="I10:J10"/>
    <mergeCell ref="K10:L10"/>
    <mergeCell ref="M10:N10"/>
    <mergeCell ref="A9:C9"/>
    <mergeCell ref="E9:F9"/>
    <mergeCell ref="G9:H9"/>
    <mergeCell ref="I9:J9"/>
    <mergeCell ref="K9:L9"/>
    <mergeCell ref="M9:N9"/>
    <mergeCell ref="A12:C12"/>
    <mergeCell ref="E12:F12"/>
    <mergeCell ref="G12:H12"/>
    <mergeCell ref="I12:J12"/>
    <mergeCell ref="K12:L12"/>
    <mergeCell ref="M12:N12"/>
    <mergeCell ref="A11:C11"/>
    <mergeCell ref="E11:F11"/>
    <mergeCell ref="G11:H11"/>
    <mergeCell ref="I11:J11"/>
    <mergeCell ref="K11:L11"/>
    <mergeCell ref="M11:N11"/>
    <mergeCell ref="A14:C14"/>
    <mergeCell ref="E14:F14"/>
    <mergeCell ref="G14:H14"/>
    <mergeCell ref="I14:J14"/>
    <mergeCell ref="K14:L14"/>
    <mergeCell ref="M14:N14"/>
    <mergeCell ref="A13:C13"/>
    <mergeCell ref="E13:F13"/>
    <mergeCell ref="G13:H13"/>
    <mergeCell ref="I13:J13"/>
    <mergeCell ref="K13:L13"/>
    <mergeCell ref="M13:N13"/>
    <mergeCell ref="A16:C16"/>
    <mergeCell ref="E16:F16"/>
    <mergeCell ref="G16:H16"/>
    <mergeCell ref="I16:J16"/>
    <mergeCell ref="K16:L16"/>
    <mergeCell ref="M16:N16"/>
    <mergeCell ref="A15:C15"/>
    <mergeCell ref="E15:F15"/>
    <mergeCell ref="G15:H15"/>
    <mergeCell ref="I15:J15"/>
    <mergeCell ref="K15:L15"/>
    <mergeCell ref="M15:N15"/>
    <mergeCell ref="A18:C18"/>
    <mergeCell ref="E18:F18"/>
    <mergeCell ref="G18:H18"/>
    <mergeCell ref="I18:J18"/>
    <mergeCell ref="K18:L18"/>
    <mergeCell ref="M18:N18"/>
    <mergeCell ref="A17:C17"/>
    <mergeCell ref="E17:F17"/>
    <mergeCell ref="G17:H17"/>
    <mergeCell ref="I17:J17"/>
    <mergeCell ref="K17:L17"/>
    <mergeCell ref="M17:N17"/>
    <mergeCell ref="A20:C20"/>
    <mergeCell ref="E20:F20"/>
    <mergeCell ref="G20:H20"/>
    <mergeCell ref="I20:J20"/>
    <mergeCell ref="K20:L20"/>
    <mergeCell ref="M20:N20"/>
    <mergeCell ref="A19:C19"/>
    <mergeCell ref="E19:F19"/>
    <mergeCell ref="G19:H19"/>
    <mergeCell ref="I19:J19"/>
    <mergeCell ref="K19:L19"/>
    <mergeCell ref="M19:N19"/>
    <mergeCell ref="A22:C22"/>
    <mergeCell ref="E22:F22"/>
    <mergeCell ref="G22:H22"/>
    <mergeCell ref="I22:J22"/>
    <mergeCell ref="K22:L22"/>
    <mergeCell ref="M22:N22"/>
    <mergeCell ref="A21:C21"/>
    <mergeCell ref="E21:F21"/>
    <mergeCell ref="G21:H21"/>
    <mergeCell ref="I21:J21"/>
    <mergeCell ref="K21:L21"/>
    <mergeCell ref="M21:N21"/>
    <mergeCell ref="A24:C24"/>
    <mergeCell ref="E24:F24"/>
    <mergeCell ref="G24:H24"/>
    <mergeCell ref="I24:J24"/>
    <mergeCell ref="K24:L24"/>
    <mergeCell ref="M24:N24"/>
    <mergeCell ref="A23:C23"/>
    <mergeCell ref="E23:F23"/>
    <mergeCell ref="G23:H23"/>
    <mergeCell ref="I23:J23"/>
    <mergeCell ref="K23:L23"/>
    <mergeCell ref="M23:N23"/>
    <mergeCell ref="A26:C26"/>
    <mergeCell ref="E26:F26"/>
    <mergeCell ref="G26:H26"/>
    <mergeCell ref="I26:J26"/>
    <mergeCell ref="K26:L26"/>
    <mergeCell ref="M26:N26"/>
    <mergeCell ref="A25:C25"/>
    <mergeCell ref="E25:F25"/>
    <mergeCell ref="G25:H25"/>
    <mergeCell ref="I25:J25"/>
    <mergeCell ref="K25:L25"/>
    <mergeCell ref="M25:N25"/>
    <mergeCell ref="A28:C28"/>
    <mergeCell ref="E28:F28"/>
    <mergeCell ref="G28:H28"/>
    <mergeCell ref="I28:J28"/>
    <mergeCell ref="K28:L28"/>
    <mergeCell ref="M28:N28"/>
    <mergeCell ref="A27:C27"/>
    <mergeCell ref="E27:F27"/>
    <mergeCell ref="G27:H27"/>
    <mergeCell ref="I27:J27"/>
    <mergeCell ref="K27:L27"/>
    <mergeCell ref="M27:N27"/>
    <mergeCell ref="A30:C30"/>
    <mergeCell ref="E30:F30"/>
    <mergeCell ref="G30:H30"/>
    <mergeCell ref="I30:J30"/>
    <mergeCell ref="K30:L30"/>
    <mergeCell ref="M30:N30"/>
    <mergeCell ref="A29:C29"/>
    <mergeCell ref="E29:F29"/>
    <mergeCell ref="G29:H29"/>
    <mergeCell ref="I29:J29"/>
    <mergeCell ref="K29:L29"/>
    <mergeCell ref="M29:N29"/>
    <mergeCell ref="A32:C32"/>
    <mergeCell ref="E32:F32"/>
    <mergeCell ref="G32:H32"/>
    <mergeCell ref="I32:J32"/>
    <mergeCell ref="K32:L32"/>
    <mergeCell ref="M32:N32"/>
    <mergeCell ref="A31:C31"/>
    <mergeCell ref="E31:F31"/>
    <mergeCell ref="G31:H31"/>
    <mergeCell ref="I31:J31"/>
    <mergeCell ref="K31:L31"/>
    <mergeCell ref="M31:N31"/>
    <mergeCell ref="A34:C34"/>
    <mergeCell ref="E34:F34"/>
    <mergeCell ref="G34:H34"/>
    <mergeCell ref="I34:J34"/>
    <mergeCell ref="K34:L34"/>
    <mergeCell ref="M34:N34"/>
    <mergeCell ref="A33:C33"/>
    <mergeCell ref="E33:F33"/>
    <mergeCell ref="G33:H33"/>
    <mergeCell ref="I33:J33"/>
    <mergeCell ref="K33:L33"/>
    <mergeCell ref="M33:N33"/>
    <mergeCell ref="A38:B38"/>
    <mergeCell ref="C38:D38"/>
    <mergeCell ref="F38:G38"/>
    <mergeCell ref="H38:I38"/>
    <mergeCell ref="J38:K38"/>
    <mergeCell ref="L38:M38"/>
    <mergeCell ref="L36:M36"/>
    <mergeCell ref="A37:B37"/>
    <mergeCell ref="C37:D37"/>
    <mergeCell ref="F37:G37"/>
    <mergeCell ref="H37:I37"/>
    <mergeCell ref="J37:K37"/>
    <mergeCell ref="L37:M37"/>
    <mergeCell ref="A35:A36"/>
    <mergeCell ref="B35:D35"/>
    <mergeCell ref="F35:G35"/>
    <mergeCell ref="H35:I35"/>
    <mergeCell ref="J35:K35"/>
    <mergeCell ref="L35:M35"/>
    <mergeCell ref="B36:D36"/>
    <mergeCell ref="F36:G36"/>
    <mergeCell ref="H36:I36"/>
    <mergeCell ref="J36:K36"/>
    <mergeCell ref="A40:B40"/>
    <mergeCell ref="C40:D40"/>
    <mergeCell ref="F40:G40"/>
    <mergeCell ref="H40:I40"/>
    <mergeCell ref="J40:K40"/>
    <mergeCell ref="L40:M40"/>
    <mergeCell ref="A39:B39"/>
    <mergeCell ref="C39:D39"/>
    <mergeCell ref="F39:G39"/>
    <mergeCell ref="H39:I39"/>
    <mergeCell ref="J39:K39"/>
    <mergeCell ref="L39:M39"/>
    <mergeCell ref="A42:B42"/>
    <mergeCell ref="C42:D42"/>
    <mergeCell ref="F42:G42"/>
    <mergeCell ref="H42:I42"/>
    <mergeCell ref="J42:K42"/>
    <mergeCell ref="L42:M42"/>
    <mergeCell ref="A41:B41"/>
    <mergeCell ref="C41:D41"/>
    <mergeCell ref="F41:G41"/>
    <mergeCell ref="H41:I41"/>
    <mergeCell ref="J41:K41"/>
    <mergeCell ref="L41:M41"/>
    <mergeCell ref="A44:B44"/>
    <mergeCell ref="C44:D44"/>
    <mergeCell ref="F44:G44"/>
    <mergeCell ref="H44:I44"/>
    <mergeCell ref="J44:K44"/>
    <mergeCell ref="L44:M44"/>
    <mergeCell ref="A43:B43"/>
    <mergeCell ref="C43:D43"/>
    <mergeCell ref="F43:G43"/>
    <mergeCell ref="H43:I43"/>
    <mergeCell ref="J43:K43"/>
    <mergeCell ref="L43:M43"/>
    <mergeCell ref="A46:B46"/>
    <mergeCell ref="C46:D46"/>
    <mergeCell ref="F46:G46"/>
    <mergeCell ref="H46:I46"/>
    <mergeCell ref="J46:K46"/>
    <mergeCell ref="L46:M46"/>
    <mergeCell ref="A45:B45"/>
    <mergeCell ref="C45:D45"/>
    <mergeCell ref="F45:G45"/>
    <mergeCell ref="H45:I45"/>
    <mergeCell ref="J45:K45"/>
    <mergeCell ref="L45:M45"/>
    <mergeCell ref="A48:B48"/>
    <mergeCell ref="C48:D48"/>
    <mergeCell ref="F48:G48"/>
    <mergeCell ref="H48:I48"/>
    <mergeCell ref="J48:K48"/>
    <mergeCell ref="L48:M48"/>
    <mergeCell ref="A47:B47"/>
    <mergeCell ref="C47:D47"/>
    <mergeCell ref="F47:G47"/>
    <mergeCell ref="H47:I47"/>
    <mergeCell ref="J47:K47"/>
    <mergeCell ref="L47:M47"/>
    <mergeCell ref="A50:B50"/>
    <mergeCell ref="C50:D50"/>
    <mergeCell ref="F50:G50"/>
    <mergeCell ref="H50:I50"/>
    <mergeCell ref="J50:K50"/>
    <mergeCell ref="L50:M50"/>
    <mergeCell ref="A49:B49"/>
    <mergeCell ref="C49:D49"/>
    <mergeCell ref="F49:G49"/>
    <mergeCell ref="H49:I49"/>
    <mergeCell ref="J49:K49"/>
    <mergeCell ref="L49:M49"/>
    <mergeCell ref="A52:B52"/>
    <mergeCell ref="C52:D52"/>
    <mergeCell ref="F52:G52"/>
    <mergeCell ref="H52:I52"/>
    <mergeCell ref="J52:K52"/>
    <mergeCell ref="L52:M52"/>
    <mergeCell ref="A51:B51"/>
    <mergeCell ref="C51:D51"/>
    <mergeCell ref="F51:G51"/>
    <mergeCell ref="H51:I51"/>
    <mergeCell ref="J51:K51"/>
    <mergeCell ref="L51:M51"/>
    <mergeCell ref="A54:B54"/>
    <mergeCell ref="C54:D54"/>
    <mergeCell ref="F54:G54"/>
    <mergeCell ref="H54:I54"/>
    <mergeCell ref="J54:K54"/>
    <mergeCell ref="L54:M54"/>
    <mergeCell ref="A53:B53"/>
    <mergeCell ref="C53:D53"/>
    <mergeCell ref="F53:G53"/>
    <mergeCell ref="H53:I53"/>
    <mergeCell ref="J53:K53"/>
    <mergeCell ref="L53:M53"/>
    <mergeCell ref="A56:B56"/>
    <mergeCell ref="C56:D56"/>
    <mergeCell ref="F56:G56"/>
    <mergeCell ref="H56:I56"/>
    <mergeCell ref="J56:K56"/>
    <mergeCell ref="L56:M56"/>
    <mergeCell ref="A55:B55"/>
    <mergeCell ref="C55:D55"/>
    <mergeCell ref="F55:G55"/>
    <mergeCell ref="H55:I55"/>
    <mergeCell ref="J55:K55"/>
    <mergeCell ref="L55:M55"/>
    <mergeCell ref="A58:B58"/>
    <mergeCell ref="C58:D58"/>
    <mergeCell ref="F58:G58"/>
    <mergeCell ref="H58:I58"/>
    <mergeCell ref="J58:K58"/>
    <mergeCell ref="L58:M58"/>
    <mergeCell ref="A57:B57"/>
    <mergeCell ref="C57:D57"/>
    <mergeCell ref="F57:G57"/>
    <mergeCell ref="H57:I57"/>
    <mergeCell ref="J57:K57"/>
    <mergeCell ref="L57:M57"/>
    <mergeCell ref="A60:B60"/>
    <mergeCell ref="C60:D60"/>
    <mergeCell ref="F60:G60"/>
    <mergeCell ref="H60:I60"/>
    <mergeCell ref="J60:K60"/>
    <mergeCell ref="L60:M60"/>
    <mergeCell ref="A59:B59"/>
    <mergeCell ref="C59:D59"/>
    <mergeCell ref="F59:G59"/>
    <mergeCell ref="H59:I59"/>
    <mergeCell ref="J59:K59"/>
    <mergeCell ref="L59:M59"/>
    <mergeCell ref="A62:B62"/>
    <mergeCell ref="C62:D62"/>
    <mergeCell ref="F62:G62"/>
    <mergeCell ref="H62:I62"/>
    <mergeCell ref="J62:K62"/>
    <mergeCell ref="L62:M62"/>
    <mergeCell ref="A61:B61"/>
    <mergeCell ref="C61:D61"/>
    <mergeCell ref="F61:G61"/>
    <mergeCell ref="H61:I61"/>
    <mergeCell ref="J61:K61"/>
    <mergeCell ref="L61:M61"/>
    <mergeCell ref="A64:B64"/>
    <mergeCell ref="C64:D64"/>
    <mergeCell ref="F64:G64"/>
    <mergeCell ref="H64:I64"/>
    <mergeCell ref="J64:K64"/>
    <mergeCell ref="L64:M64"/>
    <mergeCell ref="A63:B63"/>
    <mergeCell ref="C63:D63"/>
    <mergeCell ref="F63:G63"/>
    <mergeCell ref="H63:I63"/>
    <mergeCell ref="J63:K63"/>
    <mergeCell ref="L63:M63"/>
    <mergeCell ref="A66:B66"/>
    <mergeCell ref="C66:D66"/>
    <mergeCell ref="F66:G66"/>
    <mergeCell ref="H66:I66"/>
    <mergeCell ref="J66:K66"/>
    <mergeCell ref="L66:M66"/>
    <mergeCell ref="A65:B65"/>
    <mergeCell ref="C65:D65"/>
    <mergeCell ref="F65:G65"/>
    <mergeCell ref="H65:I65"/>
    <mergeCell ref="J65:K65"/>
    <mergeCell ref="L65:M65"/>
    <mergeCell ref="A68:B68"/>
    <mergeCell ref="C68:D68"/>
    <mergeCell ref="F68:G68"/>
    <mergeCell ref="H68:I68"/>
    <mergeCell ref="J68:K68"/>
    <mergeCell ref="L68:M68"/>
    <mergeCell ref="A67:B67"/>
    <mergeCell ref="C67:D67"/>
    <mergeCell ref="F67:G67"/>
    <mergeCell ref="H67:I67"/>
    <mergeCell ref="J67:K67"/>
    <mergeCell ref="L67:M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3"/>
  <sheetViews>
    <sheetView zoomScaleNormal="100" workbookViewId="0">
      <selection activeCell="O14" sqref="O14"/>
    </sheetView>
  </sheetViews>
  <sheetFormatPr defaultRowHeight="15" x14ac:dyDescent="0.25"/>
  <cols>
    <col min="1" max="1" width="27.7109375" style="28" customWidth="1"/>
    <col min="2" max="2" width="10.85546875" style="28" customWidth="1"/>
    <col min="3" max="3" width="12.42578125" style="28" customWidth="1"/>
    <col min="4" max="4" width="8.85546875" style="28" customWidth="1"/>
    <col min="5" max="5" width="12.7109375" style="28" customWidth="1"/>
    <col min="6" max="6" width="11.85546875" style="28" customWidth="1"/>
    <col min="7" max="7" width="9" style="28" customWidth="1"/>
    <col min="8" max="8" width="11.7109375" style="28" customWidth="1"/>
    <col min="9" max="9" width="11.85546875" style="28" customWidth="1"/>
    <col min="10" max="10" width="13.140625" style="28" customWidth="1"/>
    <col min="11" max="11" width="11.85546875" style="28" customWidth="1"/>
    <col min="12" max="12" width="10.42578125" style="28" bestFit="1" customWidth="1"/>
    <col min="13" max="13" width="9.140625" style="28"/>
    <col min="14" max="14" width="11.42578125" style="28" bestFit="1" customWidth="1"/>
    <col min="15" max="16384" width="9.140625" style="28"/>
  </cols>
  <sheetData>
    <row r="1" spans="1:17" x14ac:dyDescent="0.25">
      <c r="A1" s="28" t="s">
        <v>63</v>
      </c>
    </row>
    <row r="2" spans="1:17" x14ac:dyDescent="0.25">
      <c r="A2" s="28" t="s">
        <v>64</v>
      </c>
      <c r="B2" s="51"/>
    </row>
    <row r="3" spans="1:17" x14ac:dyDescent="0.25">
      <c r="A3" s="28" t="s">
        <v>65</v>
      </c>
      <c r="B3" s="51">
        <f>B2+364</f>
        <v>364</v>
      </c>
    </row>
    <row r="4" spans="1:17" x14ac:dyDescent="0.25">
      <c r="A4" s="28" t="s">
        <v>66</v>
      </c>
    </row>
    <row r="5" spans="1:17" x14ac:dyDescent="0.25">
      <c r="A5" s="28" t="s">
        <v>67</v>
      </c>
    </row>
    <row r="6" spans="1:17" ht="15.75" thickBot="1" x14ac:dyDescent="0.3">
      <c r="A6" s="82" t="s">
        <v>111</v>
      </c>
      <c r="B6" s="111"/>
      <c r="C6" s="81" t="s">
        <v>110</v>
      </c>
      <c r="D6" s="82"/>
      <c r="E6" s="82"/>
      <c r="F6" s="82"/>
      <c r="G6" s="82"/>
      <c r="H6" s="82"/>
      <c r="I6" s="82"/>
    </row>
    <row r="7" spans="1:17" ht="15.75" thickBot="1" x14ac:dyDescent="0.3">
      <c r="A7" s="95" t="s">
        <v>116</v>
      </c>
      <c r="B7" s="94"/>
      <c r="C7" s="94"/>
      <c r="D7" s="94"/>
      <c r="E7" s="94"/>
      <c r="F7" s="94"/>
      <c r="G7" s="94"/>
      <c r="H7" s="94"/>
      <c r="I7" s="94"/>
      <c r="J7" s="94"/>
    </row>
    <row r="8" spans="1:17" s="29" customFormat="1" ht="75" x14ac:dyDescent="0.25">
      <c r="A8" s="31" t="s">
        <v>44</v>
      </c>
      <c r="B8" s="31" t="s">
        <v>133</v>
      </c>
      <c r="C8" s="31" t="s">
        <v>125</v>
      </c>
      <c r="D8" s="31" t="s">
        <v>100</v>
      </c>
      <c r="E8" s="31" t="s">
        <v>70</v>
      </c>
      <c r="F8" s="31" t="s">
        <v>71</v>
      </c>
      <c r="G8" s="31" t="s">
        <v>46</v>
      </c>
      <c r="H8" s="31" t="s">
        <v>47</v>
      </c>
      <c r="I8" s="31" t="s">
        <v>49</v>
      </c>
      <c r="J8" s="31" t="s">
        <v>4</v>
      </c>
      <c r="K8" s="29" t="s">
        <v>129</v>
      </c>
      <c r="L8" s="29" t="s">
        <v>130</v>
      </c>
    </row>
    <row r="9" spans="1:17" x14ac:dyDescent="0.25">
      <c r="A9" s="32"/>
      <c r="B9" s="119"/>
      <c r="C9" s="120"/>
      <c r="D9" s="120"/>
      <c r="E9" s="121">
        <f>B9/30*C9</f>
        <v>0</v>
      </c>
      <c r="F9" s="121">
        <f>B9/24*D9</f>
        <v>0</v>
      </c>
      <c r="G9" s="114">
        <v>0.376</v>
      </c>
      <c r="H9" s="114">
        <v>0.45700000000000002</v>
      </c>
      <c r="I9" s="121">
        <f>E9*G9+F9*H9</f>
        <v>0</v>
      </c>
      <c r="J9" s="121">
        <f>E9+I9+F9</f>
        <v>0</v>
      </c>
      <c r="K9" s="127">
        <f>(C9+(D9*1.25))/52</f>
        <v>0</v>
      </c>
      <c r="L9" s="104">
        <f>(C9/4)+((D9*1.25)/4)</f>
        <v>0</v>
      </c>
      <c r="N9" s="105"/>
    </row>
    <row r="10" spans="1:17" x14ac:dyDescent="0.25">
      <c r="A10" s="32"/>
      <c r="B10" s="119"/>
      <c r="C10" s="120"/>
      <c r="D10" s="120"/>
      <c r="E10" s="121">
        <f t="shared" ref="E10:E12" si="0">B10/30*C10</f>
        <v>0</v>
      </c>
      <c r="F10" s="121">
        <f>B10/24*D10</f>
        <v>0</v>
      </c>
      <c r="G10" s="114">
        <v>0.376</v>
      </c>
      <c r="H10" s="114">
        <v>0.45700000000000002</v>
      </c>
      <c r="I10" s="121">
        <f t="shared" ref="I10:I12" si="1">E10*G10+F10*H10</f>
        <v>0</v>
      </c>
      <c r="J10" s="121">
        <f t="shared" ref="J10:J12" si="2">E10+I10+F10</f>
        <v>0</v>
      </c>
      <c r="K10" s="127">
        <f t="shared" ref="K10:K12" si="3">(C10+(D10*1.25))/52</f>
        <v>0</v>
      </c>
      <c r="L10" s="104">
        <f t="shared" ref="L10:L12" si="4">(C10/4)+((D10*1.25)/4)</f>
        <v>0</v>
      </c>
    </row>
    <row r="11" spans="1:17" x14ac:dyDescent="0.25">
      <c r="A11" s="32"/>
      <c r="B11" s="119"/>
      <c r="C11" s="120"/>
      <c r="D11" s="120"/>
      <c r="E11" s="121">
        <f t="shared" si="0"/>
        <v>0</v>
      </c>
      <c r="F11" s="121">
        <f>B11/24*D11</f>
        <v>0</v>
      </c>
      <c r="G11" s="114">
        <v>0.376</v>
      </c>
      <c r="H11" s="114">
        <v>0.45700000000000002</v>
      </c>
      <c r="I11" s="121">
        <f t="shared" si="1"/>
        <v>0</v>
      </c>
      <c r="J11" s="121">
        <f t="shared" si="2"/>
        <v>0</v>
      </c>
      <c r="K11" s="127">
        <f t="shared" si="3"/>
        <v>0</v>
      </c>
      <c r="L11" s="104">
        <f t="shared" si="4"/>
        <v>0</v>
      </c>
    </row>
    <row r="12" spans="1:17" x14ac:dyDescent="0.25">
      <c r="A12" s="32"/>
      <c r="B12" s="119"/>
      <c r="C12" s="120"/>
      <c r="D12" s="120"/>
      <c r="E12" s="121">
        <f t="shared" si="0"/>
        <v>0</v>
      </c>
      <c r="F12" s="121">
        <f>B12/24*D12</f>
        <v>0</v>
      </c>
      <c r="G12" s="114">
        <v>0.376</v>
      </c>
      <c r="H12" s="114">
        <v>0.45700000000000002</v>
      </c>
      <c r="I12" s="121">
        <f t="shared" si="1"/>
        <v>0</v>
      </c>
      <c r="J12" s="121">
        <f t="shared" si="2"/>
        <v>0</v>
      </c>
      <c r="K12" s="127">
        <f t="shared" si="3"/>
        <v>0</v>
      </c>
      <c r="L12" s="104">
        <f t="shared" si="4"/>
        <v>0</v>
      </c>
      <c r="Q12"/>
    </row>
    <row r="13" spans="1:17" x14ac:dyDescent="0.25">
      <c r="A13" s="41" t="s">
        <v>84</v>
      </c>
      <c r="B13" s="122"/>
      <c r="C13" s="90"/>
      <c r="D13" s="90"/>
      <c r="E13" s="41">
        <f>SUM(E9:E12)</f>
        <v>0</v>
      </c>
      <c r="F13" s="41">
        <f>SUM(F9:F12)</f>
        <v>0</v>
      </c>
      <c r="G13" s="45"/>
      <c r="H13" s="45"/>
      <c r="I13" s="41">
        <f>SUM(I9:I12)</f>
        <v>0</v>
      </c>
      <c r="J13" s="41">
        <f>SUM(J9:J12)</f>
        <v>0</v>
      </c>
    </row>
    <row r="14" spans="1:17" s="110" customFormat="1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0"/>
    </row>
    <row r="15" spans="1:17" x14ac:dyDescent="0.25">
      <c r="A15" s="137" t="s">
        <v>117</v>
      </c>
      <c r="B15" s="138"/>
      <c r="C15" s="138"/>
      <c r="D15" s="138"/>
      <c r="E15" s="138"/>
      <c r="F15" s="138"/>
      <c r="G15" s="138"/>
      <c r="H15" s="138"/>
      <c r="I15" s="138"/>
      <c r="J15" s="139"/>
      <c r="K15" s="49"/>
    </row>
    <row r="16" spans="1:17" s="29" customFormat="1" ht="30" x14ac:dyDescent="0.25">
      <c r="A16" s="33" t="s">
        <v>50</v>
      </c>
      <c r="B16" s="33" t="s">
        <v>95</v>
      </c>
      <c r="C16" s="33" t="s">
        <v>96</v>
      </c>
      <c r="D16" s="33" t="s">
        <v>128</v>
      </c>
      <c r="E16" s="33" t="s">
        <v>48</v>
      </c>
      <c r="F16" s="33"/>
      <c r="G16" s="134" t="s">
        <v>54</v>
      </c>
      <c r="H16" s="134"/>
      <c r="I16" s="33" t="s">
        <v>49</v>
      </c>
      <c r="J16" s="33" t="s">
        <v>4</v>
      </c>
    </row>
    <row r="17" spans="1:15" x14ac:dyDescent="0.25">
      <c r="A17" s="32"/>
      <c r="B17" s="123"/>
      <c r="C17" s="124"/>
      <c r="D17" s="124"/>
      <c r="E17" s="121">
        <f>B17*C17*D17</f>
        <v>0</v>
      </c>
      <c r="F17" s="115"/>
      <c r="G17" s="140">
        <v>0.45700000000000002</v>
      </c>
      <c r="H17" s="141"/>
      <c r="I17" s="121">
        <f>G17*E17</f>
        <v>0</v>
      </c>
      <c r="J17" s="121">
        <f t="shared" ref="J17:J20" si="5">E17+I17</f>
        <v>0</v>
      </c>
      <c r="O17" s="106"/>
    </row>
    <row r="18" spans="1:15" x14ac:dyDescent="0.25">
      <c r="A18" s="32"/>
      <c r="B18" s="123"/>
      <c r="C18" s="124"/>
      <c r="D18" s="124"/>
      <c r="E18" s="121">
        <f t="shared" ref="E18:E20" si="6">B18*C18*D18</f>
        <v>0</v>
      </c>
      <c r="F18" s="115"/>
      <c r="G18" s="140">
        <v>0.45700000000000002</v>
      </c>
      <c r="H18" s="141"/>
      <c r="I18" s="121">
        <f t="shared" ref="I18:I20" si="7">G18*E18</f>
        <v>0</v>
      </c>
      <c r="J18" s="121">
        <f t="shared" si="5"/>
        <v>0</v>
      </c>
    </row>
    <row r="19" spans="1:15" x14ac:dyDescent="0.25">
      <c r="A19" s="32"/>
      <c r="B19" s="123"/>
      <c r="C19" s="124"/>
      <c r="D19" s="124"/>
      <c r="E19" s="121">
        <f t="shared" si="6"/>
        <v>0</v>
      </c>
      <c r="F19" s="115"/>
      <c r="G19" s="140">
        <v>0.45700000000000002</v>
      </c>
      <c r="H19" s="141"/>
      <c r="I19" s="121">
        <f t="shared" si="7"/>
        <v>0</v>
      </c>
      <c r="J19" s="121">
        <f t="shared" si="5"/>
        <v>0</v>
      </c>
    </row>
    <row r="20" spans="1:15" x14ac:dyDescent="0.25">
      <c r="A20" s="32"/>
      <c r="B20" s="123"/>
      <c r="C20" s="124"/>
      <c r="D20" s="124"/>
      <c r="E20" s="121">
        <f t="shared" si="6"/>
        <v>0</v>
      </c>
      <c r="F20" s="115"/>
      <c r="G20" s="140">
        <v>0.45700000000000002</v>
      </c>
      <c r="H20" s="141"/>
      <c r="I20" s="121">
        <f t="shared" si="7"/>
        <v>0</v>
      </c>
      <c r="J20" s="121">
        <f t="shared" si="5"/>
        <v>0</v>
      </c>
    </row>
    <row r="21" spans="1:15" x14ac:dyDescent="0.25">
      <c r="A21" s="41" t="s">
        <v>97</v>
      </c>
      <c r="B21" s="41"/>
      <c r="C21" s="64"/>
      <c r="D21" s="41"/>
      <c r="E21" s="41">
        <f>SUM(E17:E20)</f>
        <v>0</v>
      </c>
      <c r="F21" s="46"/>
      <c r="G21" s="47"/>
      <c r="H21" s="48"/>
      <c r="I21" s="41">
        <f>SUM(I17:I20)</f>
        <v>0</v>
      </c>
      <c r="J21" s="41">
        <f>SUM(J17:J20)</f>
        <v>0</v>
      </c>
    </row>
    <row r="22" spans="1:15" s="30" customFormat="1" x14ac:dyDescent="0.25">
      <c r="A22" s="76"/>
      <c r="B22" s="77"/>
      <c r="C22" s="78"/>
      <c r="D22" s="77"/>
      <c r="E22" s="77"/>
      <c r="F22" s="77"/>
      <c r="G22" s="79"/>
      <c r="H22" s="79"/>
      <c r="I22" s="77"/>
      <c r="J22" s="77"/>
    </row>
    <row r="23" spans="1:15" s="30" customFormat="1" ht="30" x14ac:dyDescent="0.25">
      <c r="A23" s="33" t="s">
        <v>124</v>
      </c>
      <c r="B23" s="33" t="s">
        <v>126</v>
      </c>
      <c r="C23" s="33" t="s">
        <v>127</v>
      </c>
      <c r="D23" s="33"/>
      <c r="E23" s="33" t="s">
        <v>48</v>
      </c>
      <c r="F23" s="33"/>
      <c r="G23" s="134" t="s">
        <v>54</v>
      </c>
      <c r="H23" s="134"/>
      <c r="I23" s="33" t="s">
        <v>49</v>
      </c>
      <c r="J23" s="33" t="s">
        <v>4</v>
      </c>
    </row>
    <row r="24" spans="1:15" s="30" customFormat="1" x14ac:dyDescent="0.25">
      <c r="A24" s="32"/>
      <c r="B24" s="32"/>
      <c r="C24" s="63"/>
      <c r="D24" s="32"/>
      <c r="E24" s="113">
        <f>B24/12*C24</f>
        <v>0</v>
      </c>
      <c r="F24" s="44"/>
      <c r="G24" s="135">
        <v>0.65</v>
      </c>
      <c r="H24" s="136"/>
      <c r="I24" s="32">
        <f>G24*E24</f>
        <v>0</v>
      </c>
      <c r="J24" s="32">
        <f t="shared" ref="J24" si="8">E24+I24</f>
        <v>0</v>
      </c>
    </row>
    <row r="25" spans="1:15" x14ac:dyDescent="0.25">
      <c r="A25" s="41" t="s">
        <v>105</v>
      </c>
      <c r="B25" s="41"/>
      <c r="C25" s="64"/>
      <c r="D25" s="41"/>
      <c r="E25" s="41">
        <f>SUM(E24:E24)</f>
        <v>0</v>
      </c>
      <c r="F25" s="46"/>
      <c r="G25" s="47"/>
      <c r="H25" s="48"/>
      <c r="I25" s="41">
        <f>SUM(I24:I24)</f>
        <v>0</v>
      </c>
      <c r="J25" s="41">
        <f>SUM(J24:J24)</f>
        <v>0</v>
      </c>
      <c r="K25" s="49"/>
    </row>
    <row r="26" spans="1:15" x14ac:dyDescent="0.25">
      <c r="A26" s="131"/>
      <c r="B26" s="132"/>
      <c r="C26" s="132"/>
      <c r="D26" s="132"/>
      <c r="E26" s="132"/>
      <c r="F26" s="132"/>
      <c r="G26" s="132"/>
      <c r="H26" s="132"/>
      <c r="I26" s="132"/>
      <c r="J26" s="133"/>
      <c r="K26" s="49"/>
    </row>
    <row r="27" spans="1:15" s="29" customFormat="1" ht="60" x14ac:dyDescent="0.25">
      <c r="A27" s="88" t="s">
        <v>51</v>
      </c>
      <c r="B27" s="88" t="s">
        <v>121</v>
      </c>
      <c r="C27" s="88" t="s">
        <v>122</v>
      </c>
      <c r="D27" s="88" t="s">
        <v>52</v>
      </c>
      <c r="E27" s="88" t="s">
        <v>115</v>
      </c>
      <c r="F27" s="88" t="s">
        <v>70</v>
      </c>
      <c r="G27" s="88" t="s">
        <v>53</v>
      </c>
      <c r="H27" s="87" t="s">
        <v>114</v>
      </c>
      <c r="I27" s="88" t="s">
        <v>71</v>
      </c>
      <c r="J27" s="89" t="s">
        <v>69</v>
      </c>
      <c r="K27" s="88" t="s">
        <v>4</v>
      </c>
    </row>
    <row r="28" spans="1:15" x14ac:dyDescent="0.25">
      <c r="A28" s="32"/>
      <c r="B28" s="128"/>
      <c r="C28" s="123"/>
      <c r="D28" s="124"/>
      <c r="E28" s="120"/>
      <c r="F28" s="121">
        <f>B28*D28*E28*C28</f>
        <v>0</v>
      </c>
      <c r="G28" s="124"/>
      <c r="H28" s="120"/>
      <c r="I28" s="121">
        <f>B28*G28*H28*C28</f>
        <v>0</v>
      </c>
      <c r="J28" s="125">
        <f>0.0765*F28</f>
        <v>0</v>
      </c>
      <c r="K28" s="116">
        <f>F28+I28+J28</f>
        <v>0</v>
      </c>
    </row>
    <row r="29" spans="1:15" x14ac:dyDescent="0.25">
      <c r="A29" s="32"/>
      <c r="B29" s="128"/>
      <c r="C29" s="123"/>
      <c r="D29" s="124"/>
      <c r="E29" s="120"/>
      <c r="F29" s="121">
        <f>B29*D29*E29*C29</f>
        <v>0</v>
      </c>
      <c r="G29" s="124"/>
      <c r="H29" s="120"/>
      <c r="I29" s="121">
        <f>B29*G29*H29*C29</f>
        <v>0</v>
      </c>
      <c r="J29" s="125">
        <f>0.0765*F29</f>
        <v>0</v>
      </c>
      <c r="K29" s="116">
        <f>F29+I29+J29</f>
        <v>0</v>
      </c>
    </row>
    <row r="30" spans="1:15" x14ac:dyDescent="0.25">
      <c r="A30" s="41" t="s">
        <v>85</v>
      </c>
      <c r="B30" s="41"/>
      <c r="C30" s="41"/>
      <c r="D30" s="41"/>
      <c r="E30" s="90"/>
      <c r="F30" s="41">
        <f>SUM(F28:F29)</f>
        <v>0</v>
      </c>
      <c r="G30" s="41"/>
      <c r="H30" s="90"/>
      <c r="I30" s="41">
        <f>SUM(I28:I29)</f>
        <v>0</v>
      </c>
      <c r="J30" s="66">
        <f>J28+J29</f>
        <v>0</v>
      </c>
      <c r="K30" s="41">
        <f>SUM(K28:K29)</f>
        <v>0</v>
      </c>
    </row>
    <row r="31" spans="1:15" x14ac:dyDescent="0.25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49"/>
    </row>
    <row r="32" spans="1:15" ht="90" x14ac:dyDescent="0.25">
      <c r="A32" s="33" t="s">
        <v>55</v>
      </c>
      <c r="B32" s="33" t="s">
        <v>113</v>
      </c>
      <c r="C32" s="112" t="s">
        <v>103</v>
      </c>
      <c r="D32" s="31" t="s">
        <v>104</v>
      </c>
      <c r="E32" s="33" t="s">
        <v>56</v>
      </c>
      <c r="F32" s="33" t="s">
        <v>57</v>
      </c>
      <c r="G32" s="70"/>
      <c r="H32" s="70"/>
      <c r="I32" s="71"/>
      <c r="J32" s="33" t="s">
        <v>58</v>
      </c>
    </row>
    <row r="33" spans="1:11" x14ac:dyDescent="0.25">
      <c r="A33" s="32"/>
      <c r="B33" s="128"/>
      <c r="C33" s="72">
        <f>208.33</f>
        <v>208.33</v>
      </c>
      <c r="D33" s="72">
        <v>585.25</v>
      </c>
      <c r="E33" s="121">
        <f>B33*C33</f>
        <v>0</v>
      </c>
      <c r="F33" s="121" t="s">
        <v>132</v>
      </c>
      <c r="G33" s="117"/>
      <c r="H33" s="117"/>
      <c r="I33" s="118"/>
      <c r="J33" s="121">
        <f>E33</f>
        <v>0</v>
      </c>
    </row>
    <row r="34" spans="1:11" x14ac:dyDescent="0.25">
      <c r="A34" s="32"/>
      <c r="B34" s="128"/>
      <c r="C34" s="72">
        <f>208.33</f>
        <v>208.33</v>
      </c>
      <c r="D34" s="72">
        <v>585.25</v>
      </c>
      <c r="E34" s="121">
        <f>B34*C34</f>
        <v>0</v>
      </c>
      <c r="F34" s="121" t="s">
        <v>132</v>
      </c>
      <c r="G34" s="117"/>
      <c r="H34" s="117"/>
      <c r="I34" s="118"/>
      <c r="J34" s="121">
        <f>E34</f>
        <v>0</v>
      </c>
    </row>
    <row r="35" spans="1:11" x14ac:dyDescent="0.25">
      <c r="A35" s="41" t="s">
        <v>86</v>
      </c>
      <c r="B35" s="41"/>
      <c r="C35" s="73"/>
      <c r="D35" s="73"/>
      <c r="E35" s="41">
        <f>SUM(E33:E34)</f>
        <v>0</v>
      </c>
      <c r="F35" s="41">
        <f>SUM(F33:F34)</f>
        <v>0</v>
      </c>
      <c r="G35" s="53"/>
      <c r="H35" s="53"/>
      <c r="I35" s="54"/>
      <c r="J35" s="41">
        <f>SUM(J33:J34)</f>
        <v>0</v>
      </c>
    </row>
    <row r="36" spans="1:11" x14ac:dyDescent="0.25">
      <c r="K36" s="49"/>
    </row>
    <row r="37" spans="1:11" x14ac:dyDescent="0.25">
      <c r="A37" s="145" t="s">
        <v>118</v>
      </c>
      <c r="B37" s="146"/>
      <c r="C37" s="146"/>
      <c r="D37" s="146"/>
      <c r="E37" s="146"/>
      <c r="F37" s="146"/>
      <c r="G37" s="146"/>
      <c r="H37" s="146"/>
      <c r="I37" s="147"/>
      <c r="J37" s="96" t="s">
        <v>45</v>
      </c>
    </row>
    <row r="38" spans="1:11" x14ac:dyDescent="0.25">
      <c r="A38" s="142"/>
      <c r="B38" s="143"/>
      <c r="C38" s="143"/>
      <c r="D38" s="143"/>
      <c r="E38" s="143"/>
      <c r="F38" s="143"/>
      <c r="G38" s="143"/>
      <c r="H38" s="143"/>
      <c r="I38" s="144"/>
      <c r="J38" s="123"/>
    </row>
    <row r="39" spans="1:11" x14ac:dyDescent="0.25">
      <c r="A39" s="142"/>
      <c r="B39" s="143"/>
      <c r="C39" s="143"/>
      <c r="D39" s="143"/>
      <c r="E39" s="143"/>
      <c r="F39" s="143"/>
      <c r="G39" s="143"/>
      <c r="H39" s="143"/>
      <c r="I39" s="144"/>
      <c r="J39" s="123"/>
    </row>
    <row r="40" spans="1:11" x14ac:dyDescent="0.25">
      <c r="A40" s="142"/>
      <c r="B40" s="143"/>
      <c r="C40" s="143"/>
      <c r="D40" s="143"/>
      <c r="E40" s="143"/>
      <c r="F40" s="143"/>
      <c r="G40" s="143"/>
      <c r="H40" s="143"/>
      <c r="I40" s="144"/>
      <c r="J40" s="123"/>
    </row>
    <row r="41" spans="1:11" x14ac:dyDescent="0.25">
      <c r="A41" s="142"/>
      <c r="B41" s="143"/>
      <c r="C41" s="143"/>
      <c r="D41" s="143"/>
      <c r="E41" s="143"/>
      <c r="F41" s="143"/>
      <c r="G41" s="143"/>
      <c r="H41" s="143"/>
      <c r="I41" s="144"/>
      <c r="J41" s="123"/>
    </row>
    <row r="42" spans="1:11" x14ac:dyDescent="0.25">
      <c r="A42" s="142"/>
      <c r="B42" s="143"/>
      <c r="C42" s="143"/>
      <c r="D42" s="143"/>
      <c r="E42" s="143"/>
      <c r="F42" s="143"/>
      <c r="G42" s="143"/>
      <c r="H42" s="143"/>
      <c r="I42" s="144"/>
      <c r="J42" s="123"/>
    </row>
    <row r="43" spans="1:11" x14ac:dyDescent="0.25">
      <c r="A43" s="148" t="s">
        <v>87</v>
      </c>
      <c r="B43" s="148"/>
      <c r="C43" s="148"/>
      <c r="D43" s="148"/>
      <c r="E43" s="148"/>
      <c r="F43" s="148"/>
      <c r="G43" s="148"/>
      <c r="H43" s="148"/>
      <c r="I43" s="148"/>
      <c r="J43" s="121">
        <f>SUM(J38:J42)</f>
        <v>0</v>
      </c>
    </row>
    <row r="44" spans="1:11" x14ac:dyDescent="0.25">
      <c r="A44" s="131"/>
      <c r="B44" s="132"/>
      <c r="C44" s="132"/>
      <c r="D44" s="132"/>
      <c r="E44" s="132"/>
      <c r="F44" s="132"/>
      <c r="G44" s="132"/>
      <c r="H44" s="132"/>
      <c r="I44" s="132"/>
      <c r="J44" s="132"/>
      <c r="K44" s="49"/>
    </row>
    <row r="45" spans="1:11" x14ac:dyDescent="0.25">
      <c r="A45" s="145" t="s">
        <v>119</v>
      </c>
      <c r="B45" s="146"/>
      <c r="C45" s="146"/>
      <c r="D45" s="146"/>
      <c r="E45" s="146"/>
      <c r="F45" s="146"/>
      <c r="G45" s="146"/>
      <c r="H45" s="146"/>
      <c r="I45" s="147"/>
      <c r="J45" s="96" t="s">
        <v>45</v>
      </c>
    </row>
    <row r="46" spans="1:11" x14ac:dyDescent="0.25">
      <c r="A46" s="142"/>
      <c r="B46" s="143"/>
      <c r="C46" s="143"/>
      <c r="D46" s="143"/>
      <c r="E46" s="143"/>
      <c r="F46" s="143"/>
      <c r="G46" s="143"/>
      <c r="H46" s="143"/>
      <c r="I46" s="144"/>
      <c r="J46" s="123"/>
    </row>
    <row r="47" spans="1:11" x14ac:dyDescent="0.25">
      <c r="A47" s="142"/>
      <c r="B47" s="143"/>
      <c r="C47" s="143"/>
      <c r="D47" s="143"/>
      <c r="E47" s="143"/>
      <c r="F47" s="143"/>
      <c r="G47" s="143"/>
      <c r="H47" s="143"/>
      <c r="I47" s="144"/>
      <c r="J47" s="123"/>
    </row>
    <row r="48" spans="1:11" x14ac:dyDescent="0.25">
      <c r="A48" s="142"/>
      <c r="B48" s="143"/>
      <c r="C48" s="143"/>
      <c r="D48" s="143"/>
      <c r="E48" s="143"/>
      <c r="F48" s="143"/>
      <c r="G48" s="143"/>
      <c r="H48" s="143"/>
      <c r="I48" s="144"/>
      <c r="J48" s="123"/>
    </row>
    <row r="49" spans="1:11" x14ac:dyDescent="0.25">
      <c r="A49" s="142"/>
      <c r="B49" s="143"/>
      <c r="C49" s="143"/>
      <c r="D49" s="143"/>
      <c r="E49" s="143"/>
      <c r="F49" s="143"/>
      <c r="G49" s="143"/>
      <c r="H49" s="143"/>
      <c r="I49" s="144"/>
      <c r="J49" s="123"/>
    </row>
    <row r="50" spans="1:11" x14ac:dyDescent="0.25">
      <c r="A50" s="142"/>
      <c r="B50" s="143"/>
      <c r="C50" s="143"/>
      <c r="D50" s="143"/>
      <c r="E50" s="143"/>
      <c r="F50" s="143"/>
      <c r="G50" s="143"/>
      <c r="H50" s="143"/>
      <c r="I50" s="144"/>
      <c r="J50" s="123"/>
    </row>
    <row r="51" spans="1:11" x14ac:dyDescent="0.25">
      <c r="A51" s="148" t="s">
        <v>88</v>
      </c>
      <c r="B51" s="148"/>
      <c r="C51" s="148"/>
      <c r="D51" s="148"/>
      <c r="E51" s="148"/>
      <c r="F51" s="148"/>
      <c r="G51" s="148"/>
      <c r="H51" s="148"/>
      <c r="I51" s="148"/>
      <c r="J51" s="121">
        <f>SUM(J46:J50)</f>
        <v>0</v>
      </c>
    </row>
    <row r="52" spans="1:11" x14ac:dyDescent="0.25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49"/>
    </row>
    <row r="53" spans="1:11" x14ac:dyDescent="0.25">
      <c r="A53" s="98" t="s">
        <v>11</v>
      </c>
      <c r="B53" s="98" t="s">
        <v>59</v>
      </c>
      <c r="C53" s="98" t="s">
        <v>0</v>
      </c>
      <c r="D53" s="98" t="s">
        <v>60</v>
      </c>
      <c r="E53" s="98" t="s">
        <v>61</v>
      </c>
      <c r="F53" s="98"/>
      <c r="G53" s="98"/>
      <c r="H53" s="98"/>
      <c r="I53" s="98"/>
      <c r="J53" s="96" t="s">
        <v>62</v>
      </c>
    </row>
    <row r="54" spans="1:11" x14ac:dyDescent="0.25">
      <c r="A54" s="32"/>
      <c r="B54" s="123"/>
      <c r="C54" s="123"/>
      <c r="D54" s="123"/>
      <c r="E54" s="123"/>
      <c r="F54" s="32"/>
      <c r="G54" s="32"/>
      <c r="H54" s="32"/>
      <c r="I54" s="32"/>
      <c r="J54" s="121">
        <f>SUM(B54:E54)</f>
        <v>0</v>
      </c>
    </row>
    <row r="55" spans="1:11" x14ac:dyDescent="0.25">
      <c r="A55" s="41" t="s">
        <v>89</v>
      </c>
      <c r="B55" s="41">
        <f>B54</f>
        <v>0</v>
      </c>
      <c r="C55" s="41">
        <f>C54</f>
        <v>0</v>
      </c>
      <c r="D55" s="41">
        <f>D54</f>
        <v>0</v>
      </c>
      <c r="E55" s="41">
        <f>E54</f>
        <v>0</v>
      </c>
      <c r="F55" s="41"/>
      <c r="G55" s="41"/>
      <c r="H55" s="41"/>
      <c r="I55" s="41"/>
      <c r="J55" s="41">
        <f>J54</f>
        <v>0</v>
      </c>
    </row>
    <row r="56" spans="1:11" x14ac:dyDescent="0.25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49"/>
    </row>
    <row r="57" spans="1:11" x14ac:dyDescent="0.25">
      <c r="A57" s="102" t="s">
        <v>120</v>
      </c>
      <c r="B57" s="100"/>
      <c r="C57" s="100"/>
      <c r="D57" s="100"/>
      <c r="E57" s="100"/>
      <c r="F57" s="100"/>
      <c r="G57" s="100"/>
      <c r="H57" s="100"/>
      <c r="I57" s="101"/>
      <c r="J57" s="97" t="s">
        <v>45</v>
      </c>
    </row>
    <row r="58" spans="1:11" x14ac:dyDescent="0.25">
      <c r="A58" s="142"/>
      <c r="B58" s="143"/>
      <c r="C58" s="143"/>
      <c r="D58" s="143"/>
      <c r="E58" s="143"/>
      <c r="F58" s="143"/>
      <c r="G58" s="143"/>
      <c r="H58" s="143"/>
      <c r="I58" s="144"/>
      <c r="J58" s="123"/>
    </row>
    <row r="59" spans="1:11" x14ac:dyDescent="0.25">
      <c r="A59" s="142"/>
      <c r="B59" s="143"/>
      <c r="C59" s="143"/>
      <c r="D59" s="143"/>
      <c r="E59" s="143"/>
      <c r="F59" s="143"/>
      <c r="G59" s="143"/>
      <c r="H59" s="143"/>
      <c r="I59" s="144"/>
      <c r="J59" s="123"/>
    </row>
    <row r="60" spans="1:11" x14ac:dyDescent="0.25">
      <c r="A60" s="142"/>
      <c r="B60" s="143"/>
      <c r="C60" s="143"/>
      <c r="D60" s="143"/>
      <c r="E60" s="143"/>
      <c r="F60" s="143"/>
      <c r="G60" s="143"/>
      <c r="H60" s="143"/>
      <c r="I60" s="144"/>
      <c r="J60" s="123"/>
    </row>
    <row r="61" spans="1:11" x14ac:dyDescent="0.25">
      <c r="A61" s="149"/>
      <c r="B61" s="149"/>
      <c r="C61" s="149"/>
      <c r="D61" s="149"/>
      <c r="E61" s="149"/>
      <c r="F61" s="149"/>
      <c r="G61" s="149"/>
      <c r="H61" s="149"/>
      <c r="I61" s="149"/>
      <c r="J61" s="123"/>
    </row>
    <row r="62" spans="1:11" x14ac:dyDescent="0.25">
      <c r="A62" s="149"/>
      <c r="B62" s="149"/>
      <c r="C62" s="149"/>
      <c r="D62" s="149"/>
      <c r="E62" s="149"/>
      <c r="F62" s="149"/>
      <c r="G62" s="149"/>
      <c r="H62" s="149"/>
      <c r="I62" s="149"/>
      <c r="J62" s="123"/>
    </row>
    <row r="63" spans="1:11" x14ac:dyDescent="0.25">
      <c r="A63" s="148" t="s">
        <v>90</v>
      </c>
      <c r="B63" s="148"/>
      <c r="C63" s="148"/>
      <c r="D63" s="148"/>
      <c r="E63" s="148"/>
      <c r="F63" s="148"/>
      <c r="G63" s="148"/>
      <c r="H63" s="148"/>
      <c r="I63" s="148"/>
      <c r="J63" s="121">
        <f>SUM(J58:J62)</f>
        <v>0</v>
      </c>
    </row>
    <row r="64" spans="1:11" x14ac:dyDescent="0.25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49"/>
    </row>
    <row r="65" spans="1:11" x14ac:dyDescent="0.25">
      <c r="A65" s="102" t="s">
        <v>2</v>
      </c>
      <c r="B65" s="107"/>
      <c r="C65" s="107"/>
      <c r="D65" s="107"/>
      <c r="E65" s="107"/>
      <c r="F65" s="107"/>
      <c r="G65" s="107"/>
      <c r="H65" s="107"/>
      <c r="I65" s="108"/>
      <c r="J65" s="96" t="s">
        <v>45</v>
      </c>
    </row>
    <row r="66" spans="1:11" x14ac:dyDescent="0.25">
      <c r="A66" s="150"/>
      <c r="B66" s="150"/>
      <c r="C66" s="150"/>
      <c r="D66" s="150"/>
      <c r="E66" s="150"/>
      <c r="F66" s="150"/>
      <c r="G66" s="150"/>
      <c r="H66" s="150"/>
      <c r="I66" s="150"/>
      <c r="J66" s="123"/>
    </row>
    <row r="67" spans="1:11" x14ac:dyDescent="0.25">
      <c r="A67" s="148" t="s">
        <v>91</v>
      </c>
      <c r="B67" s="148"/>
      <c r="C67" s="148"/>
      <c r="D67" s="148"/>
      <c r="E67" s="148"/>
      <c r="F67" s="148"/>
      <c r="G67" s="148"/>
      <c r="H67" s="148"/>
      <c r="I67" s="148"/>
      <c r="J67" s="121">
        <f>J66</f>
        <v>0</v>
      </c>
    </row>
    <row r="68" spans="1:11" x14ac:dyDescent="0.25">
      <c r="A68" s="131"/>
      <c r="B68" s="132"/>
      <c r="C68" s="132"/>
      <c r="D68" s="132"/>
      <c r="E68" s="132"/>
      <c r="F68" s="132"/>
      <c r="G68" s="132"/>
      <c r="H68" s="132"/>
      <c r="I68" s="132"/>
      <c r="J68" s="132"/>
      <c r="K68" s="49"/>
    </row>
    <row r="69" spans="1:11" x14ac:dyDescent="0.25">
      <c r="A69" s="145" t="s">
        <v>99</v>
      </c>
      <c r="B69" s="146"/>
      <c r="C69" s="146"/>
      <c r="D69" s="146"/>
      <c r="E69" s="146"/>
      <c r="F69" s="146"/>
      <c r="G69" s="146"/>
      <c r="H69" s="146"/>
      <c r="I69" s="147"/>
      <c r="J69" s="96" t="s">
        <v>45</v>
      </c>
    </row>
    <row r="70" spans="1:11" x14ac:dyDescent="0.25">
      <c r="A70" s="142"/>
      <c r="B70" s="143"/>
      <c r="C70" s="143"/>
      <c r="D70" s="143"/>
      <c r="E70" s="143"/>
      <c r="F70" s="143"/>
      <c r="G70" s="143"/>
      <c r="H70" s="143"/>
      <c r="I70" s="144"/>
      <c r="J70" s="123"/>
    </row>
    <row r="71" spans="1:11" x14ac:dyDescent="0.25">
      <c r="A71" s="142"/>
      <c r="B71" s="143"/>
      <c r="C71" s="143"/>
      <c r="D71" s="143"/>
      <c r="E71" s="143"/>
      <c r="F71" s="143"/>
      <c r="G71" s="143"/>
      <c r="H71" s="143"/>
      <c r="I71" s="144"/>
      <c r="J71" s="123"/>
    </row>
    <row r="72" spans="1:11" x14ac:dyDescent="0.25">
      <c r="A72" s="142"/>
      <c r="B72" s="143"/>
      <c r="C72" s="143"/>
      <c r="D72" s="143"/>
      <c r="E72" s="143"/>
      <c r="F72" s="143"/>
      <c r="G72" s="143"/>
      <c r="H72" s="143"/>
      <c r="I72" s="144"/>
      <c r="J72" s="123"/>
    </row>
    <row r="73" spans="1:11" x14ac:dyDescent="0.25">
      <c r="A73" s="151" t="s">
        <v>98</v>
      </c>
      <c r="B73" s="152"/>
      <c r="C73" s="152"/>
      <c r="D73" s="152"/>
      <c r="E73" s="152"/>
      <c r="F73" s="152"/>
      <c r="G73" s="152"/>
      <c r="H73" s="152"/>
      <c r="I73" s="153"/>
      <c r="J73" s="121">
        <f>SUM(J70:J72)</f>
        <v>0</v>
      </c>
    </row>
    <row r="74" spans="1:11" x14ac:dyDescent="0.25">
      <c r="A74" s="131"/>
      <c r="B74" s="132"/>
      <c r="C74" s="132"/>
      <c r="D74" s="132"/>
      <c r="E74" s="132"/>
      <c r="F74" s="132"/>
      <c r="G74" s="132"/>
      <c r="H74" s="132"/>
      <c r="I74" s="132"/>
      <c r="J74" s="132"/>
      <c r="K74" s="49"/>
    </row>
    <row r="75" spans="1:11" x14ac:dyDescent="0.25">
      <c r="A75" s="102" t="s">
        <v>7</v>
      </c>
      <c r="B75" s="107"/>
      <c r="C75" s="107"/>
      <c r="D75" s="107"/>
      <c r="E75" s="107"/>
      <c r="F75" s="107"/>
      <c r="G75" s="107"/>
      <c r="H75" s="107"/>
      <c r="I75" s="108"/>
      <c r="J75" s="96" t="s">
        <v>45</v>
      </c>
    </row>
    <row r="76" spans="1:11" x14ac:dyDescent="0.25">
      <c r="A76" s="142"/>
      <c r="B76" s="143"/>
      <c r="C76" s="143"/>
      <c r="D76" s="143"/>
      <c r="E76" s="143"/>
      <c r="F76" s="143"/>
      <c r="G76" s="143"/>
      <c r="H76" s="143"/>
      <c r="I76" s="144"/>
      <c r="J76" s="123"/>
    </row>
    <row r="77" spans="1:11" x14ac:dyDescent="0.25">
      <c r="A77" s="142"/>
      <c r="B77" s="143"/>
      <c r="C77" s="143"/>
      <c r="D77" s="143"/>
      <c r="E77" s="143"/>
      <c r="F77" s="143"/>
      <c r="G77" s="143"/>
      <c r="H77" s="143"/>
      <c r="I77" s="144"/>
      <c r="J77" s="123"/>
    </row>
    <row r="78" spans="1:11" x14ac:dyDescent="0.25">
      <c r="A78" s="142"/>
      <c r="B78" s="143"/>
      <c r="C78" s="143"/>
      <c r="D78" s="143"/>
      <c r="E78" s="143"/>
      <c r="F78" s="143"/>
      <c r="G78" s="143"/>
      <c r="H78" s="143"/>
      <c r="I78" s="144"/>
      <c r="J78" s="123"/>
    </row>
    <row r="79" spans="1:11" x14ac:dyDescent="0.25">
      <c r="A79" s="151" t="s">
        <v>93</v>
      </c>
      <c r="B79" s="152"/>
      <c r="C79" s="152"/>
      <c r="D79" s="152"/>
      <c r="E79" s="152"/>
      <c r="F79" s="152"/>
      <c r="G79" s="152"/>
      <c r="H79" s="152"/>
      <c r="I79" s="153"/>
      <c r="J79" s="121">
        <f>SUM(J76:J78)</f>
        <v>0</v>
      </c>
    </row>
    <row r="80" spans="1:11" x14ac:dyDescent="0.25">
      <c r="A80" s="131"/>
      <c r="B80" s="132"/>
      <c r="C80" s="132"/>
      <c r="D80" s="132"/>
      <c r="E80" s="132"/>
      <c r="F80" s="132"/>
      <c r="G80" s="132"/>
      <c r="H80" s="132"/>
      <c r="I80" s="132"/>
      <c r="J80" s="132"/>
      <c r="K80" s="49"/>
    </row>
    <row r="81" spans="1:11" x14ac:dyDescent="0.25">
      <c r="A81" s="102" t="s">
        <v>8</v>
      </c>
      <c r="B81" s="107"/>
      <c r="C81" s="107"/>
      <c r="D81" s="107"/>
      <c r="E81" s="107"/>
      <c r="F81" s="107"/>
      <c r="G81" s="107"/>
      <c r="H81" s="107"/>
      <c r="I81" s="108"/>
      <c r="J81" s="96" t="s">
        <v>45</v>
      </c>
    </row>
    <row r="82" spans="1:11" s="30" customFormat="1" x14ac:dyDescent="0.25">
      <c r="A82" s="142"/>
      <c r="B82" s="143"/>
      <c r="C82" s="143"/>
      <c r="D82" s="143"/>
      <c r="E82" s="143"/>
      <c r="F82" s="143"/>
      <c r="G82" s="143"/>
      <c r="H82" s="143"/>
      <c r="I82" s="144"/>
      <c r="J82" s="123"/>
    </row>
    <row r="83" spans="1:11" s="30" customFormat="1" x14ac:dyDescent="0.25">
      <c r="A83" s="142"/>
      <c r="B83" s="143"/>
      <c r="C83" s="143"/>
      <c r="D83" s="143"/>
      <c r="E83" s="143"/>
      <c r="F83" s="143"/>
      <c r="G83" s="143"/>
      <c r="H83" s="143"/>
      <c r="I83" s="144"/>
      <c r="J83" s="123"/>
    </row>
    <row r="84" spans="1:11" s="30" customFormat="1" x14ac:dyDescent="0.25">
      <c r="A84" s="142"/>
      <c r="B84" s="143"/>
      <c r="C84" s="143"/>
      <c r="D84" s="143"/>
      <c r="E84" s="143"/>
      <c r="F84" s="143"/>
      <c r="G84" s="143"/>
      <c r="H84" s="143"/>
      <c r="I84" s="144"/>
      <c r="J84" s="123"/>
    </row>
    <row r="85" spans="1:11" s="30" customFormat="1" x14ac:dyDescent="0.25">
      <c r="A85" s="151" t="s">
        <v>92</v>
      </c>
      <c r="B85" s="152"/>
      <c r="C85" s="152"/>
      <c r="D85" s="152"/>
      <c r="E85" s="152"/>
      <c r="F85" s="152"/>
      <c r="G85" s="152"/>
      <c r="H85" s="152"/>
      <c r="I85" s="153"/>
      <c r="J85" s="121">
        <f>SUM(J82:J84)</f>
        <v>0</v>
      </c>
    </row>
    <row r="86" spans="1:11" s="30" customFormat="1" x14ac:dyDescent="0.25">
      <c r="A86" s="131"/>
      <c r="B86" s="132"/>
      <c r="C86" s="132"/>
      <c r="D86" s="132"/>
      <c r="E86" s="132"/>
      <c r="F86" s="132"/>
      <c r="G86" s="132"/>
      <c r="H86" s="132"/>
      <c r="I86" s="132"/>
      <c r="J86" s="132"/>
      <c r="K86" s="50"/>
    </row>
    <row r="87" spans="1:11" x14ac:dyDescent="0.25">
      <c r="A87" s="145" t="s">
        <v>6</v>
      </c>
      <c r="B87" s="146"/>
      <c r="C87" s="146"/>
      <c r="D87" s="146"/>
      <c r="E87" s="146"/>
      <c r="F87" s="146"/>
      <c r="G87" s="146"/>
      <c r="H87" s="146"/>
      <c r="I87" s="147"/>
      <c r="J87" s="109" t="s">
        <v>45</v>
      </c>
    </row>
    <row r="88" spans="1:11" x14ac:dyDescent="0.25">
      <c r="A88" s="142" t="s">
        <v>131</v>
      </c>
      <c r="B88" s="143"/>
      <c r="C88" s="143"/>
      <c r="D88" s="143"/>
      <c r="E88" s="143"/>
      <c r="F88" s="143"/>
      <c r="G88" s="143"/>
      <c r="H88" s="143"/>
      <c r="I88" s="144"/>
      <c r="J88" s="123">
        <f>D33*B33+D34*B34</f>
        <v>0</v>
      </c>
    </row>
    <row r="89" spans="1:11" x14ac:dyDescent="0.25">
      <c r="A89" s="142"/>
      <c r="B89" s="143"/>
      <c r="C89" s="143"/>
      <c r="D89" s="143"/>
      <c r="E89" s="143"/>
      <c r="F89" s="143"/>
      <c r="G89" s="143"/>
      <c r="H89" s="143"/>
      <c r="I89" s="144"/>
      <c r="J89" s="123"/>
    </row>
    <row r="90" spans="1:11" x14ac:dyDescent="0.25">
      <c r="A90" s="142"/>
      <c r="B90" s="143"/>
      <c r="C90" s="143"/>
      <c r="D90" s="143"/>
      <c r="E90" s="143"/>
      <c r="F90" s="143"/>
      <c r="G90" s="143"/>
      <c r="H90" s="143"/>
      <c r="I90" s="144"/>
      <c r="J90" s="123"/>
    </row>
    <row r="91" spans="1:11" x14ac:dyDescent="0.25">
      <c r="A91" s="142"/>
      <c r="B91" s="143"/>
      <c r="C91" s="143"/>
      <c r="D91" s="143"/>
      <c r="E91" s="143"/>
      <c r="F91" s="143"/>
      <c r="G91" s="143"/>
      <c r="H91" s="143"/>
      <c r="I91" s="144"/>
      <c r="J91" s="123"/>
    </row>
    <row r="92" spans="1:11" x14ac:dyDescent="0.25">
      <c r="A92" s="142"/>
      <c r="B92" s="143"/>
      <c r="C92" s="143"/>
      <c r="D92" s="143"/>
      <c r="E92" s="143"/>
      <c r="F92" s="143"/>
      <c r="G92" s="143"/>
      <c r="H92" s="143"/>
      <c r="I92" s="144"/>
      <c r="J92" s="123"/>
    </row>
    <row r="93" spans="1:11" x14ac:dyDescent="0.25">
      <c r="A93" s="151" t="s">
        <v>83</v>
      </c>
      <c r="B93" s="152"/>
      <c r="C93" s="152"/>
      <c r="D93" s="152"/>
      <c r="E93" s="152"/>
      <c r="F93" s="152"/>
      <c r="G93" s="152"/>
      <c r="H93" s="152"/>
      <c r="I93" s="153"/>
      <c r="J93" s="121">
        <f>SUM(J88:J92)</f>
        <v>0</v>
      </c>
    </row>
    <row r="94" spans="1:11" ht="15.75" thickBot="1" x14ac:dyDescent="0.3">
      <c r="A94" s="166"/>
      <c r="B94" s="167"/>
      <c r="C94" s="167"/>
      <c r="D94" s="167"/>
      <c r="E94" s="167"/>
      <c r="F94" s="167"/>
      <c r="G94" s="167"/>
      <c r="H94" s="167"/>
      <c r="I94" s="167"/>
      <c r="J94" s="167"/>
      <c r="K94" s="49"/>
    </row>
    <row r="95" spans="1:11" ht="15.75" thickBot="1" x14ac:dyDescent="0.3">
      <c r="A95" s="163" t="s">
        <v>3</v>
      </c>
      <c r="B95" s="164"/>
      <c r="C95" s="164"/>
      <c r="D95" s="164"/>
      <c r="E95" s="164"/>
      <c r="F95" s="164"/>
      <c r="G95" s="164"/>
      <c r="H95" s="164"/>
      <c r="I95" s="165"/>
      <c r="J95" s="126">
        <f>J93+J85+J79+J73+J67+J63+J55+J51+J43+J35+A31+K30+J21+J25+J13</f>
        <v>0</v>
      </c>
    </row>
    <row r="96" spans="1:11" x14ac:dyDescent="0.25">
      <c r="A96" s="168"/>
      <c r="B96" s="169"/>
      <c r="C96" s="169"/>
      <c r="D96" s="169"/>
      <c r="E96" s="169"/>
      <c r="F96" s="169"/>
      <c r="G96" s="169"/>
      <c r="H96" s="169"/>
      <c r="I96" s="169"/>
      <c r="J96" s="169"/>
      <c r="K96" s="49"/>
    </row>
    <row r="97" spans="1:11" x14ac:dyDescent="0.25">
      <c r="A97" s="160" t="s">
        <v>68</v>
      </c>
      <c r="B97" s="161"/>
      <c r="C97" s="161"/>
      <c r="D97" s="161"/>
      <c r="E97" s="161"/>
      <c r="F97" s="161"/>
      <c r="G97" s="161"/>
      <c r="H97" s="161"/>
      <c r="I97" s="162"/>
      <c r="J97" s="126">
        <f>J95-J85-J55-F35-J43</f>
        <v>0</v>
      </c>
    </row>
    <row r="98" spans="1:11" x14ac:dyDescent="0.25">
      <c r="A98" s="170"/>
      <c r="B98" s="171"/>
      <c r="C98" s="171"/>
      <c r="D98" s="171"/>
      <c r="E98" s="171"/>
      <c r="F98" s="171"/>
      <c r="G98" s="171"/>
      <c r="H98" s="171"/>
      <c r="I98" s="171"/>
      <c r="J98" s="171"/>
      <c r="K98" s="49"/>
    </row>
    <row r="99" spans="1:11" x14ac:dyDescent="0.25">
      <c r="A99" s="157" t="s">
        <v>73</v>
      </c>
      <c r="B99" s="158"/>
      <c r="C99" s="158"/>
      <c r="D99" s="158"/>
      <c r="E99" s="158"/>
      <c r="F99" s="158"/>
      <c r="G99" s="158"/>
      <c r="H99" s="158"/>
      <c r="I99" s="159"/>
      <c r="J99" s="36">
        <v>0.39</v>
      </c>
    </row>
    <row r="100" spans="1:11" x14ac:dyDescent="0.25">
      <c r="A100" s="170"/>
      <c r="B100" s="171"/>
      <c r="C100" s="171"/>
      <c r="D100" s="171"/>
      <c r="E100" s="171"/>
      <c r="F100" s="171"/>
      <c r="G100" s="171"/>
      <c r="H100" s="171"/>
      <c r="I100" s="171"/>
      <c r="J100" s="171"/>
      <c r="K100" s="49"/>
    </row>
    <row r="101" spans="1:11" x14ac:dyDescent="0.25">
      <c r="A101" s="160" t="s">
        <v>72</v>
      </c>
      <c r="B101" s="161"/>
      <c r="C101" s="161"/>
      <c r="D101" s="161"/>
      <c r="E101" s="161"/>
      <c r="F101" s="161"/>
      <c r="G101" s="161"/>
      <c r="H101" s="161"/>
      <c r="I101" s="162"/>
      <c r="J101" s="121">
        <f>J97*J99</f>
        <v>0</v>
      </c>
    </row>
    <row r="102" spans="1:11" ht="15.75" thickBot="1" x14ac:dyDescent="0.3">
      <c r="A102" s="166"/>
      <c r="B102" s="167"/>
      <c r="C102" s="167"/>
      <c r="D102" s="167"/>
      <c r="E102" s="167"/>
      <c r="F102" s="167"/>
      <c r="G102" s="167"/>
      <c r="H102" s="167"/>
      <c r="I102" s="167"/>
      <c r="J102" s="167"/>
      <c r="K102" s="49"/>
    </row>
    <row r="103" spans="1:11" ht="15.75" thickBot="1" x14ac:dyDescent="0.3">
      <c r="A103" s="154" t="s">
        <v>9</v>
      </c>
      <c r="B103" s="155"/>
      <c r="C103" s="155"/>
      <c r="D103" s="155"/>
      <c r="E103" s="155"/>
      <c r="F103" s="155"/>
      <c r="G103" s="155"/>
      <c r="H103" s="155"/>
      <c r="I103" s="156"/>
      <c r="J103" s="126">
        <f>J101+J95</f>
        <v>0</v>
      </c>
    </row>
  </sheetData>
  <mergeCells count="71">
    <mergeCell ref="A103:I103"/>
    <mergeCell ref="A99:I99"/>
    <mergeCell ref="A101:I101"/>
    <mergeCell ref="A85:I85"/>
    <mergeCell ref="A83:I83"/>
    <mergeCell ref="A95:I95"/>
    <mergeCell ref="A94:J94"/>
    <mergeCell ref="A96:J96"/>
    <mergeCell ref="A98:J98"/>
    <mergeCell ref="A100:J100"/>
    <mergeCell ref="A102:J102"/>
    <mergeCell ref="A97:I97"/>
    <mergeCell ref="A88:I88"/>
    <mergeCell ref="A93:I93"/>
    <mergeCell ref="A86:J86"/>
    <mergeCell ref="A91:I91"/>
    <mergeCell ref="A92:I92"/>
    <mergeCell ref="A87:I87"/>
    <mergeCell ref="G20:H20"/>
    <mergeCell ref="A45:I45"/>
    <mergeCell ref="A79:I79"/>
    <mergeCell ref="A84:I84"/>
    <mergeCell ref="A80:J80"/>
    <mergeCell ref="A67:I67"/>
    <mergeCell ref="A51:I51"/>
    <mergeCell ref="A46:I46"/>
    <mergeCell ref="A50:I50"/>
    <mergeCell ref="A58:I58"/>
    <mergeCell ref="A56:J56"/>
    <mergeCell ref="A90:I90"/>
    <mergeCell ref="A89:I89"/>
    <mergeCell ref="A82:I82"/>
    <mergeCell ref="A76:I76"/>
    <mergeCell ref="A77:I77"/>
    <mergeCell ref="A78:I78"/>
    <mergeCell ref="A73:I73"/>
    <mergeCell ref="A74:J74"/>
    <mergeCell ref="A47:I47"/>
    <mergeCell ref="A48:I48"/>
    <mergeCell ref="A60:I60"/>
    <mergeCell ref="A72:I72"/>
    <mergeCell ref="A69:I69"/>
    <mergeCell ref="A64:J64"/>
    <mergeCell ref="A68:J68"/>
    <mergeCell ref="A62:I62"/>
    <mergeCell ref="A63:I63"/>
    <mergeCell ref="A66:I66"/>
    <mergeCell ref="A59:I59"/>
    <mergeCell ref="A61:I61"/>
    <mergeCell ref="A49:I49"/>
    <mergeCell ref="A70:I70"/>
    <mergeCell ref="A71:I71"/>
    <mergeCell ref="A52:J52"/>
    <mergeCell ref="A44:J44"/>
    <mergeCell ref="A39:I39"/>
    <mergeCell ref="A40:I40"/>
    <mergeCell ref="A37:I37"/>
    <mergeCell ref="A43:I43"/>
    <mergeCell ref="A38:I38"/>
    <mergeCell ref="A41:I41"/>
    <mergeCell ref="A42:I42"/>
    <mergeCell ref="A31:J31"/>
    <mergeCell ref="G16:H16"/>
    <mergeCell ref="G17:H17"/>
    <mergeCell ref="G18:H18"/>
    <mergeCell ref="G19:H19"/>
    <mergeCell ref="A14:J14"/>
    <mergeCell ref="A26:J26"/>
    <mergeCell ref="G23:H23"/>
    <mergeCell ref="G24:H24"/>
    <mergeCell ref="A15:J15"/>
  </mergeCells>
  <dataValidations count="1">
    <dataValidation type="decimal" errorStyle="warning" showInputMessage="1" showErrorMessage="1" error="You must enter a number between 1 and 5" promptTitle="Years of Funding" prompt="You must enter a number between 1 and 5" sqref="B6">
      <formula1>1</formula1>
      <formula2>5</formula2>
    </dataValidation>
  </dataValidations>
  <pageMargins left="0.7" right="0.7" top="0.75" bottom="0.75" header="0.3" footer="0.3"/>
  <pageSetup scale="39" fitToWidth="0" orientation="portrait" r:id="rId1"/>
  <headerFooter>
    <oddFooter xml:space="preserve">&amp;L&amp;F; &amp;A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zoomScaleNormal="100" workbookViewId="0">
      <selection activeCell="C9" sqref="C9"/>
    </sheetView>
  </sheetViews>
  <sheetFormatPr defaultRowHeight="15" x14ac:dyDescent="0.25"/>
  <cols>
    <col min="1" max="1" width="27.7109375" style="28" customWidth="1"/>
    <col min="2" max="2" width="12.28515625" style="28" customWidth="1"/>
    <col min="3" max="3" width="11.28515625" style="28" customWidth="1"/>
    <col min="4" max="4" width="12.5703125" style="28" customWidth="1"/>
    <col min="5" max="5" width="12.7109375" style="28" customWidth="1"/>
    <col min="6" max="6" width="11.85546875" style="28" customWidth="1"/>
    <col min="7" max="7" width="9" style="28" customWidth="1"/>
    <col min="8" max="8" width="11.7109375" style="28" customWidth="1"/>
    <col min="9" max="9" width="11.85546875" style="28" customWidth="1"/>
    <col min="10" max="10" width="13.140625" style="28" customWidth="1"/>
    <col min="11" max="16384" width="9.140625" style="28"/>
  </cols>
  <sheetData>
    <row r="1" spans="1:17" x14ac:dyDescent="0.25">
      <c r="A1" s="28" t="s">
        <v>63</v>
      </c>
      <c r="B1" s="28">
        <f>'Year 1'!B1</f>
        <v>0</v>
      </c>
    </row>
    <row r="2" spans="1:17" x14ac:dyDescent="0.25">
      <c r="A2" s="28" t="s">
        <v>64</v>
      </c>
      <c r="B2" s="51">
        <f>'Year 1'!B3+1</f>
        <v>365</v>
      </c>
    </row>
    <row r="3" spans="1:17" x14ac:dyDescent="0.25">
      <c r="A3" s="28" t="s">
        <v>65</v>
      </c>
      <c r="B3" s="51">
        <f>B2+364</f>
        <v>729</v>
      </c>
    </row>
    <row r="4" spans="1:17" x14ac:dyDescent="0.25">
      <c r="A4" s="28" t="s">
        <v>66</v>
      </c>
      <c r="B4" s="28">
        <f>'Year 1'!B4</f>
        <v>0</v>
      </c>
    </row>
    <row r="5" spans="1:17" x14ac:dyDescent="0.25">
      <c r="A5" s="28" t="s">
        <v>67</v>
      </c>
      <c r="B5" s="28">
        <f>'Year 1'!B5</f>
        <v>0</v>
      </c>
    </row>
    <row r="6" spans="1:17" ht="15.75" thickBot="1" x14ac:dyDescent="0.3">
      <c r="B6" s="111"/>
      <c r="C6" s="83"/>
      <c r="D6" s="84"/>
      <c r="E6" s="84"/>
      <c r="F6" s="84"/>
      <c r="G6" s="84"/>
      <c r="H6" s="84"/>
      <c r="I6" s="84"/>
    </row>
    <row r="7" spans="1:17" ht="15.75" thickBot="1" x14ac:dyDescent="0.3">
      <c r="A7" s="95" t="s">
        <v>116</v>
      </c>
      <c r="B7" s="94"/>
      <c r="C7" s="94"/>
      <c r="D7" s="94"/>
      <c r="E7" s="94"/>
      <c r="F7" s="94"/>
      <c r="G7" s="94"/>
      <c r="H7" s="94"/>
      <c r="I7" s="94"/>
      <c r="J7" s="94"/>
    </row>
    <row r="8" spans="1:17" s="29" customFormat="1" ht="90" x14ac:dyDescent="0.25">
      <c r="A8" s="31" t="s">
        <v>44</v>
      </c>
      <c r="B8" s="31" t="s">
        <v>133</v>
      </c>
      <c r="C8" s="31" t="s">
        <v>125</v>
      </c>
      <c r="D8" s="31" t="s">
        <v>100</v>
      </c>
      <c r="E8" s="31" t="s">
        <v>70</v>
      </c>
      <c r="F8" s="31" t="s">
        <v>71</v>
      </c>
      <c r="G8" s="31" t="s">
        <v>46</v>
      </c>
      <c r="H8" s="31" t="s">
        <v>47</v>
      </c>
      <c r="I8" s="31" t="s">
        <v>49</v>
      </c>
      <c r="J8" s="31" t="s">
        <v>4</v>
      </c>
      <c r="K8" s="29" t="s">
        <v>129</v>
      </c>
      <c r="L8" s="29" t="s">
        <v>130</v>
      </c>
    </row>
    <row r="9" spans="1:17" x14ac:dyDescent="0.25">
      <c r="A9" s="32"/>
      <c r="B9" s="120">
        <f>IF('Year 1'!B$6&gt;1,'Year 1'!B9*1.03,0)</f>
        <v>0</v>
      </c>
      <c r="C9" s="124">
        <f>IF('Year 1'!$B$6&gt;1,'Year 1'!C9,0)</f>
        <v>0</v>
      </c>
      <c r="D9" s="124">
        <f>IF('Year 1'!$B$6&gt;1,'Year 1'!D9,0)</f>
        <v>0</v>
      </c>
      <c r="E9" s="121">
        <f>B9/30*C9</f>
        <v>0</v>
      </c>
      <c r="F9" s="121">
        <f>B9/24*D9</f>
        <v>0</v>
      </c>
      <c r="G9" s="114">
        <v>0.376</v>
      </c>
      <c r="H9" s="114">
        <v>0.45700000000000002</v>
      </c>
      <c r="I9" s="121">
        <f>E9*G9+F9*H9</f>
        <v>0</v>
      </c>
      <c r="J9" s="121">
        <f>E9+I9+F9</f>
        <v>0</v>
      </c>
      <c r="K9" s="127">
        <f>(C9+(D9*1.25))/52</f>
        <v>0</v>
      </c>
      <c r="L9" s="28">
        <f>(C9/4)+((D9*1.25)/4)</f>
        <v>0</v>
      </c>
    </row>
    <row r="10" spans="1:17" x14ac:dyDescent="0.25">
      <c r="A10" s="32"/>
      <c r="B10" s="120">
        <f>IF('Year 1'!B6&gt;1,'Year 1'!B10*1.03,0)</f>
        <v>0</v>
      </c>
      <c r="C10" s="124">
        <f>IF('Year 1'!$B$6&gt;1,'Year 1'!C10,0)</f>
        <v>0</v>
      </c>
      <c r="D10" s="124">
        <f>IF('Year 1'!$B$6&gt;1,'Year 1'!D10,0)</f>
        <v>0</v>
      </c>
      <c r="E10" s="121">
        <f t="shared" ref="E10:E12" si="0">B10/30*C10</f>
        <v>0</v>
      </c>
      <c r="F10" s="121">
        <f>B10/24*D10</f>
        <v>0</v>
      </c>
      <c r="G10" s="114">
        <v>0.376</v>
      </c>
      <c r="H10" s="114">
        <v>0.45700000000000002</v>
      </c>
      <c r="I10" s="121">
        <f t="shared" ref="I10:I12" si="1">E10*G10+F10*H10</f>
        <v>0</v>
      </c>
      <c r="J10" s="121">
        <f t="shared" ref="J10:J12" si="2">E10+I10+F10</f>
        <v>0</v>
      </c>
      <c r="K10" s="127">
        <f t="shared" ref="K10:K12" si="3">(C10+(D10*1.25))/52</f>
        <v>0</v>
      </c>
      <c r="L10" s="28">
        <f t="shared" ref="L10:L12" si="4">(C10/4)+((D10*1.25)/4)</f>
        <v>0</v>
      </c>
    </row>
    <row r="11" spans="1:17" x14ac:dyDescent="0.25">
      <c r="A11" s="32"/>
      <c r="B11" s="120">
        <f>IF('Year 1'!B6&gt;1,'Year 1'!B11*1.03,0)</f>
        <v>0</v>
      </c>
      <c r="C11" s="124">
        <f>IF('Year 1'!$B$6&gt;1,'Year 1'!C11,0)</f>
        <v>0</v>
      </c>
      <c r="D11" s="124">
        <f>IF('Year 1'!$B$6&gt;1,'Year 1'!D11,0)</f>
        <v>0</v>
      </c>
      <c r="E11" s="121">
        <f t="shared" si="0"/>
        <v>0</v>
      </c>
      <c r="F11" s="121">
        <f>B11/24*D11</f>
        <v>0</v>
      </c>
      <c r="G11" s="114">
        <v>0.376</v>
      </c>
      <c r="H11" s="114">
        <v>0.45700000000000002</v>
      </c>
      <c r="I11" s="121">
        <f t="shared" si="1"/>
        <v>0</v>
      </c>
      <c r="J11" s="121">
        <f t="shared" si="2"/>
        <v>0</v>
      </c>
      <c r="K11" s="127">
        <f t="shared" si="3"/>
        <v>0</v>
      </c>
      <c r="L11" s="28">
        <f t="shared" si="4"/>
        <v>0</v>
      </c>
    </row>
    <row r="12" spans="1:17" x14ac:dyDescent="0.25">
      <c r="A12" s="32"/>
      <c r="B12" s="120">
        <f>IF('Year 1'!B6&gt;1,'Year 1'!B12*1.03,0)</f>
        <v>0</v>
      </c>
      <c r="C12" s="124">
        <f>IF('Year 1'!$B$6&gt;1,'Year 1'!C12,0)</f>
        <v>0</v>
      </c>
      <c r="D12" s="124">
        <f>IF('Year 1'!$B$6&gt;1,'Year 1'!D12,0)</f>
        <v>0</v>
      </c>
      <c r="E12" s="121">
        <f t="shared" si="0"/>
        <v>0</v>
      </c>
      <c r="F12" s="121">
        <f>B12/24*D12</f>
        <v>0</v>
      </c>
      <c r="G12" s="114">
        <v>0.376</v>
      </c>
      <c r="H12" s="114">
        <v>0.45700000000000002</v>
      </c>
      <c r="I12" s="121">
        <f t="shared" si="1"/>
        <v>0</v>
      </c>
      <c r="J12" s="121">
        <f t="shared" si="2"/>
        <v>0</v>
      </c>
      <c r="K12" s="127">
        <f t="shared" si="3"/>
        <v>0</v>
      </c>
      <c r="L12" s="28">
        <f t="shared" si="4"/>
        <v>0</v>
      </c>
      <c r="Q12"/>
    </row>
    <row r="13" spans="1:17" x14ac:dyDescent="0.25">
      <c r="A13" s="41" t="s">
        <v>84</v>
      </c>
      <c r="B13" s="90"/>
      <c r="C13" s="90"/>
      <c r="D13" s="90"/>
      <c r="E13" s="41">
        <f>SUM(E9:E12)</f>
        <v>0</v>
      </c>
      <c r="F13" s="41">
        <f>SUM(F9:F12)</f>
        <v>0</v>
      </c>
      <c r="G13" s="45"/>
      <c r="H13" s="45"/>
      <c r="I13" s="41">
        <f>SUM(I9:I12)</f>
        <v>0</v>
      </c>
      <c r="J13" s="41">
        <f>SUM(J9:J12)</f>
        <v>0</v>
      </c>
    </row>
    <row r="14" spans="1:17" s="110" customFormat="1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0"/>
    </row>
    <row r="15" spans="1:17" x14ac:dyDescent="0.25">
      <c r="A15" s="175" t="s">
        <v>117</v>
      </c>
      <c r="B15" s="176"/>
      <c r="C15" s="176"/>
      <c r="D15" s="176"/>
      <c r="E15" s="176"/>
      <c r="F15" s="176"/>
      <c r="G15" s="176"/>
      <c r="H15" s="176"/>
      <c r="I15" s="176"/>
      <c r="J15" s="177"/>
      <c r="K15" s="49"/>
    </row>
    <row r="16" spans="1:17" s="29" customFormat="1" ht="30" x14ac:dyDescent="0.25">
      <c r="A16" s="33" t="s">
        <v>50</v>
      </c>
      <c r="B16" s="33" t="s">
        <v>95</v>
      </c>
      <c r="C16" s="33" t="s">
        <v>96</v>
      </c>
      <c r="D16" s="33" t="s">
        <v>128</v>
      </c>
      <c r="E16" s="33" t="s">
        <v>48</v>
      </c>
      <c r="F16" s="33"/>
      <c r="G16" s="134" t="s">
        <v>54</v>
      </c>
      <c r="H16" s="134"/>
      <c r="I16" s="33" t="s">
        <v>49</v>
      </c>
      <c r="J16" s="33" t="s">
        <v>4</v>
      </c>
    </row>
    <row r="17" spans="1:15" x14ac:dyDescent="0.25">
      <c r="A17" s="32"/>
      <c r="B17" s="120">
        <f>IF('Year 1'!B$6&gt;1,'Year 1'!B17*1.03,0)</f>
        <v>0</v>
      </c>
      <c r="C17" s="124">
        <f>IF('Year 1'!$B$6&gt;1,'Year 1'!C17,0)</f>
        <v>0</v>
      </c>
      <c r="D17" s="124">
        <f>IF('Year 1'!$B$6&gt;1,'Year 1'!D17,0)</f>
        <v>0</v>
      </c>
      <c r="E17" s="121">
        <f>B17*C17*D17</f>
        <v>0</v>
      </c>
      <c r="F17" s="115"/>
      <c r="G17" s="140">
        <v>0.45700000000000002</v>
      </c>
      <c r="H17" s="141"/>
      <c r="I17" s="121">
        <f>G17*E17</f>
        <v>0</v>
      </c>
      <c r="J17" s="121">
        <f t="shared" ref="J17:J20" si="5">E17+I17</f>
        <v>0</v>
      </c>
      <c r="O17" s="106"/>
    </row>
    <row r="18" spans="1:15" x14ac:dyDescent="0.25">
      <c r="A18" s="32"/>
      <c r="B18" s="120">
        <f>IF('Year 1'!B$6&gt;1,'Year 1'!B18*1.03,0)</f>
        <v>0</v>
      </c>
      <c r="C18" s="124">
        <f>IF('Year 1'!$B$6&gt;1,'Year 1'!C18,0)</f>
        <v>0</v>
      </c>
      <c r="D18" s="124">
        <f>IF('Year 1'!$B$6&gt;1,'Year 1'!D18,0)</f>
        <v>0</v>
      </c>
      <c r="E18" s="121">
        <f t="shared" ref="E18:E20" si="6">B18*C18*D18</f>
        <v>0</v>
      </c>
      <c r="F18" s="115"/>
      <c r="G18" s="140">
        <v>0.45700000000000002</v>
      </c>
      <c r="H18" s="141"/>
      <c r="I18" s="121">
        <f t="shared" ref="I18:I20" si="7">G18*E18</f>
        <v>0</v>
      </c>
      <c r="J18" s="121">
        <f t="shared" si="5"/>
        <v>0</v>
      </c>
    </row>
    <row r="19" spans="1:15" x14ac:dyDescent="0.25">
      <c r="A19" s="32"/>
      <c r="B19" s="120">
        <f>IF('Year 1'!B$6&gt;1,'Year 1'!B19*1.03,0)</f>
        <v>0</v>
      </c>
      <c r="C19" s="124">
        <f>IF('Year 1'!$B$6&gt;1,'Year 1'!C19,0)</f>
        <v>0</v>
      </c>
      <c r="D19" s="124">
        <f>IF('Year 1'!$B$6&gt;1,'Year 1'!D19,0)</f>
        <v>0</v>
      </c>
      <c r="E19" s="121">
        <f t="shared" si="6"/>
        <v>0</v>
      </c>
      <c r="F19" s="115"/>
      <c r="G19" s="140">
        <v>0.45700000000000002</v>
      </c>
      <c r="H19" s="141"/>
      <c r="I19" s="121">
        <f t="shared" si="7"/>
        <v>0</v>
      </c>
      <c r="J19" s="121">
        <f t="shared" si="5"/>
        <v>0</v>
      </c>
    </row>
    <row r="20" spans="1:15" x14ac:dyDescent="0.25">
      <c r="A20" s="32"/>
      <c r="B20" s="120">
        <f>IF('Year 1'!B$6&gt;1,'Year 1'!B20*1.03,0)</f>
        <v>0</v>
      </c>
      <c r="C20" s="124">
        <f>IF('Year 1'!$B$6&gt;1,'Year 1'!C20,0)</f>
        <v>0</v>
      </c>
      <c r="D20" s="124">
        <f>IF('Year 1'!$B$6&gt;1,'Year 1'!D20,0)</f>
        <v>0</v>
      </c>
      <c r="E20" s="121">
        <f t="shared" si="6"/>
        <v>0</v>
      </c>
      <c r="F20" s="115"/>
      <c r="G20" s="140">
        <v>0.45700000000000002</v>
      </c>
      <c r="H20" s="141"/>
      <c r="I20" s="121">
        <f t="shared" si="7"/>
        <v>0</v>
      </c>
      <c r="J20" s="121">
        <f t="shared" si="5"/>
        <v>0</v>
      </c>
    </row>
    <row r="21" spans="1:15" x14ac:dyDescent="0.25">
      <c r="A21" s="41" t="s">
        <v>97</v>
      </c>
      <c r="B21" s="41"/>
      <c r="C21" s="64"/>
      <c r="D21" s="41"/>
      <c r="E21" s="41">
        <f>SUM(E17:E20)</f>
        <v>0</v>
      </c>
      <c r="F21" s="46"/>
      <c r="G21" s="47"/>
      <c r="H21" s="48"/>
      <c r="I21" s="41">
        <f>SUM(I17:I20)</f>
        <v>0</v>
      </c>
      <c r="J21" s="41">
        <f>SUM(J17:J20)</f>
        <v>0</v>
      </c>
    </row>
    <row r="22" spans="1:15" s="30" customFormat="1" x14ac:dyDescent="0.25">
      <c r="A22" s="76"/>
      <c r="B22" s="77"/>
      <c r="C22" s="78"/>
      <c r="D22" s="77"/>
      <c r="E22" s="77"/>
      <c r="F22" s="77"/>
      <c r="G22" s="79"/>
      <c r="H22" s="79"/>
      <c r="I22" s="77"/>
      <c r="J22" s="77"/>
    </row>
    <row r="23" spans="1:15" s="30" customFormat="1" ht="30" x14ac:dyDescent="0.25">
      <c r="A23" s="33" t="s">
        <v>112</v>
      </c>
      <c r="B23" s="33" t="s">
        <v>126</v>
      </c>
      <c r="C23" s="33" t="s">
        <v>127</v>
      </c>
      <c r="D23" s="33"/>
      <c r="E23" s="33" t="s">
        <v>48</v>
      </c>
      <c r="F23" s="33"/>
      <c r="G23" s="134" t="s">
        <v>54</v>
      </c>
      <c r="H23" s="134"/>
      <c r="I23" s="33" t="s">
        <v>49</v>
      </c>
      <c r="J23" s="33" t="s">
        <v>4</v>
      </c>
    </row>
    <row r="24" spans="1:15" s="30" customFormat="1" x14ac:dyDescent="0.25">
      <c r="A24" s="32"/>
      <c r="B24" s="38">
        <f>IF('Year 1'!B$6&gt;1,'Year 1'!B24*1.03,0)</f>
        <v>0</v>
      </c>
      <c r="C24" s="63"/>
      <c r="D24" s="32"/>
      <c r="E24" s="38">
        <f>B24/12*C24</f>
        <v>0</v>
      </c>
      <c r="F24" s="44"/>
      <c r="G24" s="135">
        <v>0.65</v>
      </c>
      <c r="H24" s="136"/>
      <c r="I24" s="32">
        <f>G24*E24</f>
        <v>0</v>
      </c>
      <c r="J24" s="32">
        <f t="shared" ref="J24" si="8">E24+I24</f>
        <v>0</v>
      </c>
    </row>
    <row r="25" spans="1:15" x14ac:dyDescent="0.25">
      <c r="A25" s="41" t="s">
        <v>105</v>
      </c>
      <c r="B25" s="41"/>
      <c r="C25" s="64"/>
      <c r="D25" s="41"/>
      <c r="E25" s="41">
        <f>SUM(E24:E24)</f>
        <v>0</v>
      </c>
      <c r="F25" s="46"/>
      <c r="G25" s="47"/>
      <c r="H25" s="48"/>
      <c r="I25" s="41">
        <f>SUM(I24:I24)</f>
        <v>0</v>
      </c>
      <c r="J25" s="41">
        <f>SUM(J24:J24)</f>
        <v>0</v>
      </c>
      <c r="K25" s="49"/>
    </row>
    <row r="26" spans="1:15" x14ac:dyDescent="0.25">
      <c r="A26" s="131"/>
      <c r="B26" s="132"/>
      <c r="C26" s="132"/>
      <c r="D26" s="132"/>
      <c r="E26" s="132"/>
      <c r="F26" s="132"/>
      <c r="G26" s="132"/>
      <c r="H26" s="132"/>
      <c r="I26" s="132"/>
      <c r="J26" s="133"/>
      <c r="K26" s="49"/>
    </row>
    <row r="27" spans="1:15" s="29" customFormat="1" ht="30" customHeight="1" x14ac:dyDescent="0.25">
      <c r="A27" s="88" t="s">
        <v>51</v>
      </c>
      <c r="B27" s="88" t="s">
        <v>121</v>
      </c>
      <c r="C27" s="88" t="s">
        <v>122</v>
      </c>
      <c r="D27" s="88" t="s">
        <v>52</v>
      </c>
      <c r="E27" s="88" t="s">
        <v>115</v>
      </c>
      <c r="F27" s="88" t="s">
        <v>70</v>
      </c>
      <c r="G27" s="88" t="s">
        <v>53</v>
      </c>
      <c r="H27" s="87" t="s">
        <v>114</v>
      </c>
      <c r="I27" s="88" t="s">
        <v>71</v>
      </c>
      <c r="J27" s="89" t="s">
        <v>69</v>
      </c>
      <c r="K27" s="88" t="s">
        <v>4</v>
      </c>
    </row>
    <row r="28" spans="1:15" x14ac:dyDescent="0.25">
      <c r="A28" s="32"/>
      <c r="B28" s="128">
        <f>'Year 1'!B28</f>
        <v>0</v>
      </c>
      <c r="C28" s="123">
        <f>'Year 1'!C28</f>
        <v>0</v>
      </c>
      <c r="D28" s="124">
        <f>IF('Year 1'!$B$6&gt;1,'Year 1'!D28,0)</f>
        <v>0</v>
      </c>
      <c r="E28" s="124">
        <f>IF('Year 1'!$B$6&gt;1,'Year 1'!E28,0)</f>
        <v>0</v>
      </c>
      <c r="F28" s="121">
        <f>B28*D28*E28*C28</f>
        <v>0</v>
      </c>
      <c r="G28" s="124">
        <f>IF('Year 1'!$B$6&gt;1,'Year 1'!G28,0)</f>
        <v>0</v>
      </c>
      <c r="H28" s="124">
        <f>IF('Year 1'!$B$6&gt;1,'Year 1'!H28,0)</f>
        <v>0</v>
      </c>
      <c r="I28" s="121">
        <f>B28*G28*H28*C28</f>
        <v>0</v>
      </c>
      <c r="J28" s="125">
        <f>0.0765*F28</f>
        <v>0</v>
      </c>
      <c r="K28" s="116">
        <f>F28+I28+J28</f>
        <v>0</v>
      </c>
    </row>
    <row r="29" spans="1:15" x14ac:dyDescent="0.25">
      <c r="A29" s="32"/>
      <c r="B29" s="128">
        <f>'Year 1'!B29</f>
        <v>0</v>
      </c>
      <c r="C29" s="123">
        <f>'Year 1'!C29</f>
        <v>0</v>
      </c>
      <c r="D29" s="124">
        <f>IF('Year 1'!$B$6&gt;1,'Year 1'!D29,0)</f>
        <v>0</v>
      </c>
      <c r="E29" s="124">
        <f>IF('Year 1'!$B$6&gt;1,'Year 1'!E29,0)</f>
        <v>0</v>
      </c>
      <c r="F29" s="121">
        <f>B29*D29*E29*C29</f>
        <v>0</v>
      </c>
      <c r="G29" s="124">
        <f>IF('Year 1'!$B$6&gt;1,'Year 1'!G29,0)</f>
        <v>0</v>
      </c>
      <c r="H29" s="124">
        <f>IF('Year 1'!$B$6&gt;1,'Year 1'!H29,0)</f>
        <v>0</v>
      </c>
      <c r="I29" s="121">
        <f>B29*G29*H29*C29</f>
        <v>0</v>
      </c>
      <c r="J29" s="125">
        <f>0.0765*F29</f>
        <v>0</v>
      </c>
      <c r="K29" s="116">
        <f>F29+I29+J29</f>
        <v>0</v>
      </c>
    </row>
    <row r="30" spans="1:15" x14ac:dyDescent="0.25">
      <c r="A30" s="41" t="s">
        <v>85</v>
      </c>
      <c r="B30" s="41"/>
      <c r="C30" s="41"/>
      <c r="D30" s="41"/>
      <c r="E30" s="90"/>
      <c r="F30" s="41">
        <f>SUM(F28:F29)</f>
        <v>0</v>
      </c>
      <c r="G30" s="41"/>
      <c r="H30" s="90"/>
      <c r="I30" s="41">
        <f>SUM(I28:I29)</f>
        <v>0</v>
      </c>
      <c r="J30" s="66">
        <f>J28+J29</f>
        <v>0</v>
      </c>
      <c r="K30" s="41">
        <f>SUM(K28:K29)</f>
        <v>0</v>
      </c>
    </row>
    <row r="31" spans="1:15" x14ac:dyDescent="0.25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49"/>
    </row>
    <row r="32" spans="1:15" ht="90" x14ac:dyDescent="0.25">
      <c r="A32" s="33" t="s">
        <v>55</v>
      </c>
      <c r="B32" s="33" t="s">
        <v>113</v>
      </c>
      <c r="C32" s="112" t="s">
        <v>103</v>
      </c>
      <c r="D32" s="31" t="s">
        <v>104</v>
      </c>
      <c r="E32" s="33" t="s">
        <v>56</v>
      </c>
      <c r="F32" s="33" t="s">
        <v>57</v>
      </c>
      <c r="G32" s="70"/>
      <c r="H32" s="70"/>
      <c r="I32" s="71"/>
      <c r="J32" s="33" t="s">
        <v>58</v>
      </c>
    </row>
    <row r="33" spans="1:11" x14ac:dyDescent="0.25">
      <c r="A33" s="32"/>
      <c r="B33" s="128">
        <f>IF('Year 1'!$B$6&gt;1,'Year 1'!B33,0)</f>
        <v>0</v>
      </c>
      <c r="C33" s="72">
        <f>208.33</f>
        <v>208.33</v>
      </c>
      <c r="D33" s="72">
        <v>585.25</v>
      </c>
      <c r="E33" s="121">
        <f>B33*C33</f>
        <v>0</v>
      </c>
      <c r="F33" s="121" t="s">
        <v>132</v>
      </c>
      <c r="G33" s="117"/>
      <c r="H33" s="117"/>
      <c r="I33" s="118"/>
      <c r="J33" s="121">
        <f>E33</f>
        <v>0</v>
      </c>
    </row>
    <row r="34" spans="1:11" x14ac:dyDescent="0.25">
      <c r="A34" s="32"/>
      <c r="B34" s="128">
        <f>IF('Year 1'!$B$6&gt;1,'Year 1'!B34,0)</f>
        <v>0</v>
      </c>
      <c r="C34" s="72">
        <f>208.33</f>
        <v>208.33</v>
      </c>
      <c r="D34" s="72">
        <v>585.25</v>
      </c>
      <c r="E34" s="121">
        <f>B34*C34</f>
        <v>0</v>
      </c>
      <c r="F34" s="121" t="s">
        <v>132</v>
      </c>
      <c r="G34" s="117"/>
      <c r="H34" s="117"/>
      <c r="I34" s="118"/>
      <c r="J34" s="121">
        <f>E34</f>
        <v>0</v>
      </c>
    </row>
    <row r="35" spans="1:11" x14ac:dyDescent="0.25">
      <c r="A35" s="41" t="s">
        <v>86</v>
      </c>
      <c r="B35" s="41"/>
      <c r="C35" s="73"/>
      <c r="D35" s="73"/>
      <c r="E35" s="41">
        <f>SUM(E33:E34)</f>
        <v>0</v>
      </c>
      <c r="F35" s="41">
        <f>SUM(F33:F34)</f>
        <v>0</v>
      </c>
      <c r="G35" s="53"/>
      <c r="H35" s="53"/>
      <c r="I35" s="54"/>
      <c r="J35" s="41">
        <f>SUM(J33:J34)</f>
        <v>0</v>
      </c>
    </row>
    <row r="36" spans="1:11" x14ac:dyDescent="0.25">
      <c r="K36" s="49"/>
    </row>
    <row r="37" spans="1:11" x14ac:dyDescent="0.25">
      <c r="A37" s="172" t="s">
        <v>118</v>
      </c>
      <c r="B37" s="173"/>
      <c r="C37" s="173"/>
      <c r="D37" s="173"/>
      <c r="E37" s="173"/>
      <c r="F37" s="173"/>
      <c r="G37" s="173"/>
      <c r="H37" s="173"/>
      <c r="I37" s="174"/>
      <c r="J37" s="96" t="s">
        <v>45</v>
      </c>
    </row>
    <row r="38" spans="1:11" x14ac:dyDescent="0.25">
      <c r="A38" s="142"/>
      <c r="B38" s="143"/>
      <c r="C38" s="143"/>
      <c r="D38" s="143"/>
      <c r="E38" s="143"/>
      <c r="F38" s="143"/>
      <c r="G38" s="143"/>
      <c r="H38" s="143"/>
      <c r="I38" s="144"/>
      <c r="J38" s="123"/>
    </row>
    <row r="39" spans="1:11" x14ac:dyDescent="0.25">
      <c r="A39" s="142"/>
      <c r="B39" s="143"/>
      <c r="C39" s="143"/>
      <c r="D39" s="143"/>
      <c r="E39" s="143"/>
      <c r="F39" s="143"/>
      <c r="G39" s="143"/>
      <c r="H39" s="143"/>
      <c r="I39" s="144"/>
      <c r="J39" s="123"/>
    </row>
    <row r="40" spans="1:11" x14ac:dyDescent="0.25">
      <c r="A40" s="142"/>
      <c r="B40" s="143"/>
      <c r="C40" s="143"/>
      <c r="D40" s="143"/>
      <c r="E40" s="143"/>
      <c r="F40" s="143"/>
      <c r="G40" s="143"/>
      <c r="H40" s="143"/>
      <c r="I40" s="144"/>
      <c r="J40" s="123"/>
    </row>
    <row r="41" spans="1:11" x14ac:dyDescent="0.25">
      <c r="A41" s="142"/>
      <c r="B41" s="143"/>
      <c r="C41" s="143"/>
      <c r="D41" s="143"/>
      <c r="E41" s="143"/>
      <c r="F41" s="143"/>
      <c r="G41" s="143"/>
      <c r="H41" s="143"/>
      <c r="I41" s="144"/>
      <c r="J41" s="123"/>
    </row>
    <row r="42" spans="1:11" x14ac:dyDescent="0.25">
      <c r="A42" s="142"/>
      <c r="B42" s="143"/>
      <c r="C42" s="143"/>
      <c r="D42" s="143"/>
      <c r="E42" s="143"/>
      <c r="F42" s="143"/>
      <c r="G42" s="143"/>
      <c r="H42" s="143"/>
      <c r="I42" s="144"/>
      <c r="J42" s="123"/>
    </row>
    <row r="43" spans="1:11" x14ac:dyDescent="0.25">
      <c r="A43" s="148" t="s">
        <v>87</v>
      </c>
      <c r="B43" s="148"/>
      <c r="C43" s="148"/>
      <c r="D43" s="148"/>
      <c r="E43" s="148"/>
      <c r="F43" s="148"/>
      <c r="G43" s="148"/>
      <c r="H43" s="148"/>
      <c r="I43" s="148"/>
      <c r="J43" s="121">
        <f>SUM(J38:J42)</f>
        <v>0</v>
      </c>
    </row>
    <row r="44" spans="1:11" x14ac:dyDescent="0.25">
      <c r="A44" s="131"/>
      <c r="B44" s="132"/>
      <c r="C44" s="132"/>
      <c r="D44" s="132"/>
      <c r="E44" s="132"/>
      <c r="F44" s="132"/>
      <c r="G44" s="132"/>
      <c r="H44" s="132"/>
      <c r="I44" s="132"/>
      <c r="J44" s="132"/>
      <c r="K44" s="49"/>
    </row>
    <row r="45" spans="1:11" x14ac:dyDescent="0.25">
      <c r="A45" s="172" t="s">
        <v>119</v>
      </c>
      <c r="B45" s="173"/>
      <c r="C45" s="173"/>
      <c r="D45" s="173"/>
      <c r="E45" s="173"/>
      <c r="F45" s="173"/>
      <c r="G45" s="173"/>
      <c r="H45" s="173"/>
      <c r="I45" s="174"/>
      <c r="J45" s="96" t="s">
        <v>45</v>
      </c>
    </row>
    <row r="46" spans="1:11" x14ac:dyDescent="0.25">
      <c r="A46" s="142"/>
      <c r="B46" s="143"/>
      <c r="C46" s="143"/>
      <c r="D46" s="143"/>
      <c r="E46" s="143"/>
      <c r="F46" s="143"/>
      <c r="G46" s="143"/>
      <c r="H46" s="143"/>
      <c r="I46" s="144"/>
      <c r="J46" s="124">
        <f>IF('Year 1'!$B$6&gt;1,'Year 1'!J46,0)</f>
        <v>0</v>
      </c>
    </row>
    <row r="47" spans="1:11" x14ac:dyDescent="0.25">
      <c r="A47" s="142"/>
      <c r="B47" s="143"/>
      <c r="C47" s="143"/>
      <c r="D47" s="143"/>
      <c r="E47" s="143"/>
      <c r="F47" s="143"/>
      <c r="G47" s="143"/>
      <c r="H47" s="143"/>
      <c r="I47" s="144"/>
      <c r="J47" s="123"/>
    </row>
    <row r="48" spans="1:11" x14ac:dyDescent="0.25">
      <c r="A48" s="142"/>
      <c r="B48" s="143"/>
      <c r="C48" s="143"/>
      <c r="D48" s="143"/>
      <c r="E48" s="143"/>
      <c r="F48" s="143"/>
      <c r="G48" s="143"/>
      <c r="H48" s="143"/>
      <c r="I48" s="144"/>
      <c r="J48" s="123"/>
    </row>
    <row r="49" spans="1:11" x14ac:dyDescent="0.25">
      <c r="A49" s="142"/>
      <c r="B49" s="143"/>
      <c r="C49" s="143"/>
      <c r="D49" s="143"/>
      <c r="E49" s="143"/>
      <c r="F49" s="143"/>
      <c r="G49" s="143"/>
      <c r="H49" s="143"/>
      <c r="I49" s="144"/>
      <c r="J49" s="123"/>
    </row>
    <row r="50" spans="1:11" x14ac:dyDescent="0.25">
      <c r="A50" s="142"/>
      <c r="B50" s="143"/>
      <c r="C50" s="143"/>
      <c r="D50" s="143"/>
      <c r="E50" s="143"/>
      <c r="F50" s="143"/>
      <c r="G50" s="143"/>
      <c r="H50" s="143"/>
      <c r="I50" s="144"/>
      <c r="J50" s="123"/>
    </row>
    <row r="51" spans="1:11" x14ac:dyDescent="0.25">
      <c r="A51" s="148" t="s">
        <v>88</v>
      </c>
      <c r="B51" s="148"/>
      <c r="C51" s="148"/>
      <c r="D51" s="148"/>
      <c r="E51" s="148"/>
      <c r="F51" s="148"/>
      <c r="G51" s="148"/>
      <c r="H51" s="148"/>
      <c r="I51" s="148"/>
      <c r="J51" s="121">
        <f>SUM(J46:J50)</f>
        <v>0</v>
      </c>
    </row>
    <row r="52" spans="1:11" x14ac:dyDescent="0.25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49"/>
    </row>
    <row r="53" spans="1:11" x14ac:dyDescent="0.25">
      <c r="A53" s="99" t="s">
        <v>11</v>
      </c>
      <c r="B53" s="99" t="s">
        <v>59</v>
      </c>
      <c r="C53" s="99" t="s">
        <v>0</v>
      </c>
      <c r="D53" s="99" t="s">
        <v>60</v>
      </c>
      <c r="E53" s="99" t="s">
        <v>61</v>
      </c>
      <c r="F53" s="99"/>
      <c r="G53" s="99"/>
      <c r="H53" s="99"/>
      <c r="I53" s="99"/>
      <c r="J53" s="96" t="s">
        <v>62</v>
      </c>
    </row>
    <row r="54" spans="1:11" x14ac:dyDescent="0.25">
      <c r="A54" s="32"/>
      <c r="B54" s="124">
        <f>IF('Year 1'!$B$6&gt;1,'Year 1'!B54,0)</f>
        <v>0</v>
      </c>
      <c r="C54" s="124">
        <f>IF('Year 1'!$B$6&gt;1,'Year 1'!C54,0)</f>
        <v>0</v>
      </c>
      <c r="D54" s="124">
        <f>IF('Year 1'!$B$6&gt;1,'Year 1'!D54,0)</f>
        <v>0</v>
      </c>
      <c r="E54" s="124">
        <f>IF('Year 1'!$B$6&gt;1,'Year 1'!E54,0)</f>
        <v>0</v>
      </c>
      <c r="F54" s="32"/>
      <c r="G54" s="32"/>
      <c r="H54" s="32"/>
      <c r="I54" s="32"/>
      <c r="J54" s="121">
        <f>SUM(B54:E54)</f>
        <v>0</v>
      </c>
    </row>
    <row r="55" spans="1:11" x14ac:dyDescent="0.25">
      <c r="A55" s="41" t="s">
        <v>89</v>
      </c>
      <c r="B55" s="41">
        <f>B54</f>
        <v>0</v>
      </c>
      <c r="C55" s="41">
        <f>C54</f>
        <v>0</v>
      </c>
      <c r="D55" s="41">
        <f>D54</f>
        <v>0</v>
      </c>
      <c r="E55" s="41">
        <f>E54</f>
        <v>0</v>
      </c>
      <c r="F55" s="41"/>
      <c r="G55" s="41"/>
      <c r="H55" s="41"/>
      <c r="I55" s="41"/>
      <c r="J55" s="41">
        <f>J54</f>
        <v>0</v>
      </c>
    </row>
    <row r="56" spans="1:11" x14ac:dyDescent="0.25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49"/>
    </row>
    <row r="57" spans="1:11" x14ac:dyDescent="0.25">
      <c r="A57" s="103" t="s">
        <v>120</v>
      </c>
      <c r="B57" s="100"/>
      <c r="C57" s="100"/>
      <c r="D57" s="100"/>
      <c r="E57" s="100"/>
      <c r="F57" s="100"/>
      <c r="G57" s="100"/>
      <c r="H57" s="100"/>
      <c r="I57" s="101"/>
      <c r="J57" s="97" t="s">
        <v>45</v>
      </c>
    </row>
    <row r="58" spans="1:11" x14ac:dyDescent="0.25">
      <c r="A58" s="142"/>
      <c r="B58" s="143"/>
      <c r="C58" s="143"/>
      <c r="D58" s="143"/>
      <c r="E58" s="143"/>
      <c r="F58" s="143"/>
      <c r="G58" s="143"/>
      <c r="H58" s="143"/>
      <c r="I58" s="144"/>
      <c r="J58" s="123"/>
    </row>
    <row r="59" spans="1:11" x14ac:dyDescent="0.25">
      <c r="A59" s="142"/>
      <c r="B59" s="143"/>
      <c r="C59" s="143"/>
      <c r="D59" s="143"/>
      <c r="E59" s="143"/>
      <c r="F59" s="143"/>
      <c r="G59" s="143"/>
      <c r="H59" s="143"/>
      <c r="I59" s="144"/>
      <c r="J59" s="123"/>
    </row>
    <row r="60" spans="1:11" x14ac:dyDescent="0.25">
      <c r="A60" s="142"/>
      <c r="B60" s="143"/>
      <c r="C60" s="143"/>
      <c r="D60" s="143"/>
      <c r="E60" s="143"/>
      <c r="F60" s="143"/>
      <c r="G60" s="143"/>
      <c r="H60" s="143"/>
      <c r="I60" s="144"/>
      <c r="J60" s="123"/>
    </row>
    <row r="61" spans="1:11" x14ac:dyDescent="0.25">
      <c r="A61" s="149"/>
      <c r="B61" s="149"/>
      <c r="C61" s="149"/>
      <c r="D61" s="149"/>
      <c r="E61" s="149"/>
      <c r="F61" s="149"/>
      <c r="G61" s="149"/>
      <c r="H61" s="149"/>
      <c r="I61" s="149"/>
      <c r="J61" s="123"/>
    </row>
    <row r="62" spans="1:11" x14ac:dyDescent="0.25">
      <c r="A62" s="149"/>
      <c r="B62" s="149"/>
      <c r="C62" s="149"/>
      <c r="D62" s="149"/>
      <c r="E62" s="149"/>
      <c r="F62" s="149"/>
      <c r="G62" s="149"/>
      <c r="H62" s="149"/>
      <c r="I62" s="149"/>
      <c r="J62" s="123"/>
    </row>
    <row r="63" spans="1:11" x14ac:dyDescent="0.25">
      <c r="A63" s="148" t="s">
        <v>90</v>
      </c>
      <c r="B63" s="148"/>
      <c r="C63" s="148"/>
      <c r="D63" s="148"/>
      <c r="E63" s="148"/>
      <c r="F63" s="148"/>
      <c r="G63" s="148"/>
      <c r="H63" s="148"/>
      <c r="I63" s="148"/>
      <c r="J63" s="121">
        <f>SUM(J58:J62)</f>
        <v>0</v>
      </c>
    </row>
    <row r="64" spans="1:11" x14ac:dyDescent="0.25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49"/>
    </row>
    <row r="65" spans="1:11" x14ac:dyDescent="0.25">
      <c r="A65" s="103" t="s">
        <v>2</v>
      </c>
      <c r="B65" s="107"/>
      <c r="C65" s="107"/>
      <c r="D65" s="107"/>
      <c r="E65" s="107"/>
      <c r="F65" s="107"/>
      <c r="G65" s="107"/>
      <c r="H65" s="107"/>
      <c r="I65" s="108"/>
      <c r="J65" s="96" t="s">
        <v>45</v>
      </c>
    </row>
    <row r="66" spans="1:11" x14ac:dyDescent="0.25">
      <c r="A66" s="150"/>
      <c r="B66" s="150"/>
      <c r="C66" s="150"/>
      <c r="D66" s="150"/>
      <c r="E66" s="150"/>
      <c r="F66" s="150"/>
      <c r="G66" s="150"/>
      <c r="H66" s="150"/>
      <c r="I66" s="150"/>
      <c r="J66" s="123"/>
    </row>
    <row r="67" spans="1:11" x14ac:dyDescent="0.25">
      <c r="A67" s="148" t="s">
        <v>91</v>
      </c>
      <c r="B67" s="148"/>
      <c r="C67" s="148"/>
      <c r="D67" s="148"/>
      <c r="E67" s="148"/>
      <c r="F67" s="148"/>
      <c r="G67" s="148"/>
      <c r="H67" s="148"/>
      <c r="I67" s="148"/>
      <c r="J67" s="121">
        <f>J66</f>
        <v>0</v>
      </c>
    </row>
    <row r="68" spans="1:11" x14ac:dyDescent="0.25">
      <c r="A68" s="131"/>
      <c r="B68" s="132"/>
      <c r="C68" s="132"/>
      <c r="D68" s="132"/>
      <c r="E68" s="132"/>
      <c r="F68" s="132"/>
      <c r="G68" s="132"/>
      <c r="H68" s="132"/>
      <c r="I68" s="132"/>
      <c r="J68" s="132"/>
      <c r="K68" s="49"/>
    </row>
    <row r="69" spans="1:11" x14ac:dyDescent="0.25">
      <c r="A69" s="172" t="s">
        <v>99</v>
      </c>
      <c r="B69" s="173"/>
      <c r="C69" s="173"/>
      <c r="D69" s="173"/>
      <c r="E69" s="173"/>
      <c r="F69" s="173"/>
      <c r="G69" s="173"/>
      <c r="H69" s="173"/>
      <c r="I69" s="174"/>
      <c r="J69" s="96" t="s">
        <v>45</v>
      </c>
    </row>
    <row r="70" spans="1:11" x14ac:dyDescent="0.25">
      <c r="A70" s="142"/>
      <c r="B70" s="143"/>
      <c r="C70" s="143"/>
      <c r="D70" s="143"/>
      <c r="E70" s="143"/>
      <c r="F70" s="143"/>
      <c r="G70" s="143"/>
      <c r="H70" s="143"/>
      <c r="I70" s="144"/>
      <c r="J70" s="123"/>
    </row>
    <row r="71" spans="1:11" x14ac:dyDescent="0.25">
      <c r="A71" s="142"/>
      <c r="B71" s="143"/>
      <c r="C71" s="143"/>
      <c r="D71" s="143"/>
      <c r="E71" s="143"/>
      <c r="F71" s="143"/>
      <c r="G71" s="143"/>
      <c r="H71" s="143"/>
      <c r="I71" s="144"/>
      <c r="J71" s="123"/>
    </row>
    <row r="72" spans="1:11" x14ac:dyDescent="0.25">
      <c r="A72" s="142"/>
      <c r="B72" s="143"/>
      <c r="C72" s="143"/>
      <c r="D72" s="143"/>
      <c r="E72" s="143"/>
      <c r="F72" s="143"/>
      <c r="G72" s="143"/>
      <c r="H72" s="143"/>
      <c r="I72" s="144"/>
      <c r="J72" s="123"/>
    </row>
    <row r="73" spans="1:11" x14ac:dyDescent="0.25">
      <c r="A73" s="151" t="s">
        <v>98</v>
      </c>
      <c r="B73" s="152"/>
      <c r="C73" s="152"/>
      <c r="D73" s="152"/>
      <c r="E73" s="152"/>
      <c r="F73" s="152"/>
      <c r="G73" s="152"/>
      <c r="H73" s="152"/>
      <c r="I73" s="153"/>
      <c r="J73" s="121">
        <f>SUM(J70:J72)</f>
        <v>0</v>
      </c>
    </row>
    <row r="74" spans="1:11" x14ac:dyDescent="0.25">
      <c r="A74" s="131"/>
      <c r="B74" s="132"/>
      <c r="C74" s="132"/>
      <c r="D74" s="132"/>
      <c r="E74" s="132"/>
      <c r="F74" s="132"/>
      <c r="G74" s="132"/>
      <c r="H74" s="132"/>
      <c r="I74" s="132"/>
      <c r="J74" s="132"/>
      <c r="K74" s="49"/>
    </row>
    <row r="75" spans="1:11" x14ac:dyDescent="0.25">
      <c r="A75" s="103" t="s">
        <v>7</v>
      </c>
      <c r="B75" s="107"/>
      <c r="C75" s="107"/>
      <c r="D75" s="107"/>
      <c r="E75" s="107"/>
      <c r="F75" s="107"/>
      <c r="G75" s="107"/>
      <c r="H75" s="107"/>
      <c r="I75" s="108"/>
      <c r="J75" s="96" t="s">
        <v>45</v>
      </c>
    </row>
    <row r="76" spans="1:11" x14ac:dyDescent="0.25">
      <c r="A76" s="142"/>
      <c r="B76" s="143"/>
      <c r="C76" s="143"/>
      <c r="D76" s="143"/>
      <c r="E76" s="143"/>
      <c r="F76" s="143"/>
      <c r="G76" s="143"/>
      <c r="H76" s="143"/>
      <c r="I76" s="144"/>
      <c r="J76" s="123"/>
    </row>
    <row r="77" spans="1:11" x14ac:dyDescent="0.25">
      <c r="A77" s="142"/>
      <c r="B77" s="143"/>
      <c r="C77" s="143"/>
      <c r="D77" s="143"/>
      <c r="E77" s="143"/>
      <c r="F77" s="143"/>
      <c r="G77" s="143"/>
      <c r="H77" s="143"/>
      <c r="I77" s="144"/>
      <c r="J77" s="123"/>
    </row>
    <row r="78" spans="1:11" x14ac:dyDescent="0.25">
      <c r="A78" s="142"/>
      <c r="B78" s="143"/>
      <c r="C78" s="143"/>
      <c r="D78" s="143"/>
      <c r="E78" s="143"/>
      <c r="F78" s="143"/>
      <c r="G78" s="143"/>
      <c r="H78" s="143"/>
      <c r="I78" s="144"/>
      <c r="J78" s="123"/>
    </row>
    <row r="79" spans="1:11" x14ac:dyDescent="0.25">
      <c r="A79" s="151" t="s">
        <v>93</v>
      </c>
      <c r="B79" s="152"/>
      <c r="C79" s="152"/>
      <c r="D79" s="152"/>
      <c r="E79" s="152"/>
      <c r="F79" s="152"/>
      <c r="G79" s="152"/>
      <c r="H79" s="152"/>
      <c r="I79" s="153"/>
      <c r="J79" s="121">
        <f>SUM(J76:J78)</f>
        <v>0</v>
      </c>
    </row>
    <row r="80" spans="1:11" x14ac:dyDescent="0.25">
      <c r="A80" s="131"/>
      <c r="B80" s="132"/>
      <c r="C80" s="132"/>
      <c r="D80" s="132"/>
      <c r="E80" s="132"/>
      <c r="F80" s="132"/>
      <c r="G80" s="132"/>
      <c r="H80" s="132"/>
      <c r="I80" s="132"/>
      <c r="J80" s="132"/>
      <c r="K80" s="49"/>
    </row>
    <row r="81" spans="1:11" x14ac:dyDescent="0.25">
      <c r="A81" s="103" t="s">
        <v>8</v>
      </c>
      <c r="B81" s="107"/>
      <c r="C81" s="107"/>
      <c r="D81" s="107"/>
      <c r="E81" s="107"/>
      <c r="F81" s="107"/>
      <c r="G81" s="107"/>
      <c r="H81" s="107"/>
      <c r="I81" s="108"/>
      <c r="J81" s="96" t="s">
        <v>45</v>
      </c>
    </row>
    <row r="82" spans="1:11" s="30" customFormat="1" x14ac:dyDescent="0.25">
      <c r="A82" s="142"/>
      <c r="B82" s="143"/>
      <c r="C82" s="143"/>
      <c r="D82" s="143"/>
      <c r="E82" s="143"/>
      <c r="F82" s="143"/>
      <c r="G82" s="143"/>
      <c r="H82" s="143"/>
      <c r="I82" s="144"/>
      <c r="J82" s="123"/>
    </row>
    <row r="83" spans="1:11" s="30" customFormat="1" x14ac:dyDescent="0.25">
      <c r="A83" s="142"/>
      <c r="B83" s="143"/>
      <c r="C83" s="143"/>
      <c r="D83" s="143"/>
      <c r="E83" s="143"/>
      <c r="F83" s="143"/>
      <c r="G83" s="143"/>
      <c r="H83" s="143"/>
      <c r="I83" s="144"/>
      <c r="J83" s="123"/>
    </row>
    <row r="84" spans="1:11" s="30" customFormat="1" x14ac:dyDescent="0.25">
      <c r="A84" s="142"/>
      <c r="B84" s="143"/>
      <c r="C84" s="143"/>
      <c r="D84" s="143"/>
      <c r="E84" s="143"/>
      <c r="F84" s="143"/>
      <c r="G84" s="143"/>
      <c r="H84" s="143"/>
      <c r="I84" s="144"/>
      <c r="J84" s="123"/>
    </row>
    <row r="85" spans="1:11" s="30" customFormat="1" x14ac:dyDescent="0.25">
      <c r="A85" s="151" t="s">
        <v>92</v>
      </c>
      <c r="B85" s="152"/>
      <c r="C85" s="152"/>
      <c r="D85" s="152"/>
      <c r="E85" s="152"/>
      <c r="F85" s="152"/>
      <c r="G85" s="152"/>
      <c r="H85" s="152"/>
      <c r="I85" s="153"/>
      <c r="J85" s="121">
        <f>SUM(J82:J84)</f>
        <v>0</v>
      </c>
    </row>
    <row r="86" spans="1:11" s="30" customFormat="1" x14ac:dyDescent="0.25">
      <c r="A86" s="131"/>
      <c r="B86" s="132"/>
      <c r="C86" s="132"/>
      <c r="D86" s="132"/>
      <c r="E86" s="132"/>
      <c r="F86" s="132"/>
      <c r="G86" s="132"/>
      <c r="H86" s="132"/>
      <c r="I86" s="132"/>
      <c r="J86" s="132"/>
      <c r="K86" s="50"/>
    </row>
    <row r="87" spans="1:11" x14ac:dyDescent="0.25">
      <c r="A87" s="172" t="s">
        <v>6</v>
      </c>
      <c r="B87" s="173"/>
      <c r="C87" s="173"/>
      <c r="D87" s="173"/>
      <c r="E87" s="173"/>
      <c r="F87" s="173"/>
      <c r="G87" s="173"/>
      <c r="H87" s="173"/>
      <c r="I87" s="174"/>
      <c r="J87" s="109" t="s">
        <v>45</v>
      </c>
    </row>
    <row r="88" spans="1:11" x14ac:dyDescent="0.25">
      <c r="A88" s="142" t="s">
        <v>131</v>
      </c>
      <c r="B88" s="143"/>
      <c r="C88" s="143"/>
      <c r="D88" s="143"/>
      <c r="E88" s="143"/>
      <c r="F88" s="143"/>
      <c r="G88" s="143"/>
      <c r="H88" s="143"/>
      <c r="I88" s="144"/>
      <c r="J88" s="123">
        <f>D33*B33+D34*B34</f>
        <v>0</v>
      </c>
    </row>
    <row r="89" spans="1:11" x14ac:dyDescent="0.25">
      <c r="A89" s="142"/>
      <c r="B89" s="143"/>
      <c r="C89" s="143"/>
      <c r="D89" s="143"/>
      <c r="E89" s="143"/>
      <c r="F89" s="143"/>
      <c r="G89" s="143"/>
      <c r="H89" s="143"/>
      <c r="I89" s="144"/>
      <c r="J89" s="123"/>
    </row>
    <row r="90" spans="1:11" x14ac:dyDescent="0.25">
      <c r="A90" s="142"/>
      <c r="B90" s="143"/>
      <c r="C90" s="143"/>
      <c r="D90" s="143"/>
      <c r="E90" s="143"/>
      <c r="F90" s="143"/>
      <c r="G90" s="143"/>
      <c r="H90" s="143"/>
      <c r="I90" s="144"/>
      <c r="J90" s="123"/>
    </row>
    <row r="91" spans="1:11" x14ac:dyDescent="0.25">
      <c r="A91" s="142"/>
      <c r="B91" s="143"/>
      <c r="C91" s="143"/>
      <c r="D91" s="143"/>
      <c r="E91" s="143"/>
      <c r="F91" s="143"/>
      <c r="G91" s="143"/>
      <c r="H91" s="143"/>
      <c r="I91" s="144"/>
      <c r="J91" s="123"/>
    </row>
    <row r="92" spans="1:11" x14ac:dyDescent="0.25">
      <c r="A92" s="142"/>
      <c r="B92" s="143"/>
      <c r="C92" s="143"/>
      <c r="D92" s="143"/>
      <c r="E92" s="143"/>
      <c r="F92" s="143"/>
      <c r="G92" s="143"/>
      <c r="H92" s="143"/>
      <c r="I92" s="144"/>
      <c r="J92" s="123"/>
    </row>
    <row r="93" spans="1:11" x14ac:dyDescent="0.25">
      <c r="A93" s="151" t="s">
        <v>83</v>
      </c>
      <c r="B93" s="152"/>
      <c r="C93" s="152"/>
      <c r="D93" s="152"/>
      <c r="E93" s="152"/>
      <c r="F93" s="152"/>
      <c r="G93" s="152"/>
      <c r="H93" s="152"/>
      <c r="I93" s="153"/>
      <c r="J93" s="121">
        <f>SUM(J88:J92)</f>
        <v>0</v>
      </c>
    </row>
    <row r="94" spans="1:11" ht="15.75" thickBot="1" x14ac:dyDescent="0.3">
      <c r="A94" s="166"/>
      <c r="B94" s="167"/>
      <c r="C94" s="167"/>
      <c r="D94" s="167"/>
      <c r="E94" s="167"/>
      <c r="F94" s="167"/>
      <c r="G94" s="167"/>
      <c r="H94" s="167"/>
      <c r="I94" s="167"/>
      <c r="J94" s="167"/>
      <c r="K94" s="49"/>
    </row>
    <row r="95" spans="1:11" ht="15.75" thickBot="1" x14ac:dyDescent="0.3">
      <c r="A95" s="163" t="s">
        <v>3</v>
      </c>
      <c r="B95" s="164"/>
      <c r="C95" s="164"/>
      <c r="D95" s="164"/>
      <c r="E95" s="164"/>
      <c r="F95" s="164"/>
      <c r="G95" s="164"/>
      <c r="H95" s="164"/>
      <c r="I95" s="165"/>
      <c r="J95" s="126">
        <f>J93+J85+J79+J73+J67+J63+J55+J51+J43+J35+A31+K30+J21+J25+J13</f>
        <v>0</v>
      </c>
    </row>
    <row r="96" spans="1:11" x14ac:dyDescent="0.25">
      <c r="A96" s="168"/>
      <c r="B96" s="169"/>
      <c r="C96" s="169"/>
      <c r="D96" s="169"/>
      <c r="E96" s="169"/>
      <c r="F96" s="169"/>
      <c r="G96" s="169"/>
      <c r="H96" s="169"/>
      <c r="I96" s="169"/>
      <c r="J96" s="169"/>
      <c r="K96" s="49"/>
    </row>
    <row r="97" spans="1:11" x14ac:dyDescent="0.25">
      <c r="A97" s="160" t="s">
        <v>68</v>
      </c>
      <c r="B97" s="161"/>
      <c r="C97" s="161"/>
      <c r="D97" s="161"/>
      <c r="E97" s="161"/>
      <c r="F97" s="161"/>
      <c r="G97" s="161"/>
      <c r="H97" s="161"/>
      <c r="I97" s="162"/>
      <c r="J97" s="126">
        <f>J95-J85-J55-F35-J43</f>
        <v>0</v>
      </c>
    </row>
    <row r="98" spans="1:11" x14ac:dyDescent="0.25">
      <c r="A98" s="170"/>
      <c r="B98" s="171"/>
      <c r="C98" s="171"/>
      <c r="D98" s="171"/>
      <c r="E98" s="171"/>
      <c r="F98" s="171"/>
      <c r="G98" s="171"/>
      <c r="H98" s="171"/>
      <c r="I98" s="171"/>
      <c r="J98" s="171"/>
      <c r="K98" s="49"/>
    </row>
    <row r="99" spans="1:11" x14ac:dyDescent="0.25">
      <c r="A99" s="157" t="s">
        <v>73</v>
      </c>
      <c r="B99" s="158"/>
      <c r="C99" s="158"/>
      <c r="D99" s="158"/>
      <c r="E99" s="158"/>
      <c r="F99" s="158"/>
      <c r="G99" s="158"/>
      <c r="H99" s="158"/>
      <c r="I99" s="159"/>
      <c r="J99" s="36">
        <v>0.39</v>
      </c>
    </row>
    <row r="100" spans="1:11" x14ac:dyDescent="0.25">
      <c r="A100" s="170"/>
      <c r="B100" s="171"/>
      <c r="C100" s="171"/>
      <c r="D100" s="171"/>
      <c r="E100" s="171"/>
      <c r="F100" s="171"/>
      <c r="G100" s="171"/>
      <c r="H100" s="171"/>
      <c r="I100" s="171"/>
      <c r="J100" s="171"/>
      <c r="K100" s="49"/>
    </row>
    <row r="101" spans="1:11" x14ac:dyDescent="0.25">
      <c r="A101" s="160" t="s">
        <v>72</v>
      </c>
      <c r="B101" s="161"/>
      <c r="C101" s="161"/>
      <c r="D101" s="161"/>
      <c r="E101" s="161"/>
      <c r="F101" s="161"/>
      <c r="G101" s="161"/>
      <c r="H101" s="161"/>
      <c r="I101" s="162"/>
      <c r="J101" s="121">
        <f>J97*J99</f>
        <v>0</v>
      </c>
    </row>
    <row r="102" spans="1:11" ht="15.75" thickBot="1" x14ac:dyDescent="0.3">
      <c r="A102" s="166"/>
      <c r="B102" s="167"/>
      <c r="C102" s="167"/>
      <c r="D102" s="167"/>
      <c r="E102" s="167"/>
      <c r="F102" s="167"/>
      <c r="G102" s="167"/>
      <c r="H102" s="167"/>
      <c r="I102" s="167"/>
      <c r="J102" s="167"/>
      <c r="K102" s="49"/>
    </row>
    <row r="103" spans="1:11" ht="15.75" thickBot="1" x14ac:dyDescent="0.3">
      <c r="A103" s="154" t="s">
        <v>9</v>
      </c>
      <c r="B103" s="155"/>
      <c r="C103" s="155"/>
      <c r="D103" s="155"/>
      <c r="E103" s="155"/>
      <c r="F103" s="155"/>
      <c r="G103" s="155"/>
      <c r="H103" s="155"/>
      <c r="I103" s="156"/>
      <c r="J103" s="126">
        <f>J101+J95</f>
        <v>0</v>
      </c>
    </row>
  </sheetData>
  <mergeCells count="71">
    <mergeCell ref="A38:I38"/>
    <mergeCell ref="A31:J31"/>
    <mergeCell ref="A15:J15"/>
    <mergeCell ref="G16:H16"/>
    <mergeCell ref="G17:H17"/>
    <mergeCell ref="G18:H18"/>
    <mergeCell ref="G19:H19"/>
    <mergeCell ref="G20:H20"/>
    <mergeCell ref="A37:I37"/>
    <mergeCell ref="G23:H23"/>
    <mergeCell ref="G24:H24"/>
    <mergeCell ref="A50:I50"/>
    <mergeCell ref="A39:I39"/>
    <mergeCell ref="A40:I40"/>
    <mergeCell ref="A41:I41"/>
    <mergeCell ref="A42:I42"/>
    <mergeCell ref="A43:I43"/>
    <mergeCell ref="A44:J44"/>
    <mergeCell ref="A45:I45"/>
    <mergeCell ref="A46:I46"/>
    <mergeCell ref="A47:I47"/>
    <mergeCell ref="A48:I48"/>
    <mergeCell ref="A49:I49"/>
    <mergeCell ref="A61:I61"/>
    <mergeCell ref="A62:I62"/>
    <mergeCell ref="A63:I63"/>
    <mergeCell ref="A64:J64"/>
    <mergeCell ref="A66:I66"/>
    <mergeCell ref="A92:I92"/>
    <mergeCell ref="A80:J80"/>
    <mergeCell ref="A68:J68"/>
    <mergeCell ref="A69:I69"/>
    <mergeCell ref="A70:I70"/>
    <mergeCell ref="A71:I71"/>
    <mergeCell ref="A72:I72"/>
    <mergeCell ref="A73:I73"/>
    <mergeCell ref="A74:J74"/>
    <mergeCell ref="A76:I76"/>
    <mergeCell ref="A77:I77"/>
    <mergeCell ref="A78:I78"/>
    <mergeCell ref="A79:I79"/>
    <mergeCell ref="A86:J86"/>
    <mergeCell ref="A87:I87"/>
    <mergeCell ref="A82:I82"/>
    <mergeCell ref="A83:I83"/>
    <mergeCell ref="A84:I84"/>
    <mergeCell ref="A85:I85"/>
    <mergeCell ref="A91:I91"/>
    <mergeCell ref="A14:J14"/>
    <mergeCell ref="A88:I88"/>
    <mergeCell ref="A89:I89"/>
    <mergeCell ref="A90:I90"/>
    <mergeCell ref="A26:J26"/>
    <mergeCell ref="A67:I67"/>
    <mergeCell ref="A51:I51"/>
    <mergeCell ref="A52:J52"/>
    <mergeCell ref="A56:J56"/>
    <mergeCell ref="A58:I58"/>
    <mergeCell ref="A59:I59"/>
    <mergeCell ref="A60:I60"/>
    <mergeCell ref="A93:I93"/>
    <mergeCell ref="A101:I101"/>
    <mergeCell ref="A102:J102"/>
    <mergeCell ref="A103:I103"/>
    <mergeCell ref="A94:J94"/>
    <mergeCell ref="A95:I95"/>
    <mergeCell ref="A96:J96"/>
    <mergeCell ref="A97:I97"/>
    <mergeCell ref="A98:J98"/>
    <mergeCell ref="A99:I99"/>
    <mergeCell ref="A100:J100"/>
  </mergeCells>
  <pageMargins left="0.7" right="0.7" top="0.75" bottom="0.75" header="0.3" footer="0.3"/>
  <pageSetup scale="39" orientation="portrait" r:id="rId1"/>
  <headerFooter>
    <oddFooter xml:space="preserve">&amp;L&amp;F; &amp;A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zoomScaleNormal="100" workbookViewId="0">
      <selection activeCell="C9" sqref="C9"/>
    </sheetView>
  </sheetViews>
  <sheetFormatPr defaultRowHeight="15" x14ac:dyDescent="0.25"/>
  <cols>
    <col min="1" max="1" width="27.7109375" style="28" customWidth="1"/>
    <col min="2" max="2" width="8.85546875" style="28" customWidth="1"/>
    <col min="3" max="3" width="11.28515625" style="28" customWidth="1"/>
    <col min="4" max="4" width="12.5703125" style="28" customWidth="1"/>
    <col min="5" max="5" width="12.7109375" style="28" customWidth="1"/>
    <col min="6" max="6" width="11.85546875" style="28" customWidth="1"/>
    <col min="7" max="7" width="9" style="28" customWidth="1"/>
    <col min="8" max="8" width="11.7109375" style="28" customWidth="1"/>
    <col min="9" max="9" width="11.85546875" style="28" customWidth="1"/>
    <col min="10" max="10" width="13.140625" style="28" customWidth="1"/>
    <col min="11" max="16384" width="9.140625" style="28"/>
  </cols>
  <sheetData>
    <row r="1" spans="1:17" x14ac:dyDescent="0.25">
      <c r="A1" s="28" t="s">
        <v>63</v>
      </c>
      <c r="B1" s="28">
        <f>'Year 2'!B1</f>
        <v>0</v>
      </c>
    </row>
    <row r="2" spans="1:17" x14ac:dyDescent="0.25">
      <c r="A2" s="28" t="s">
        <v>64</v>
      </c>
      <c r="B2" s="51">
        <f>'Year 2'!B3+1</f>
        <v>730</v>
      </c>
    </row>
    <row r="3" spans="1:17" x14ac:dyDescent="0.25">
      <c r="A3" s="28" t="s">
        <v>65</v>
      </c>
      <c r="B3" s="51">
        <f>B2+364</f>
        <v>1094</v>
      </c>
    </row>
    <row r="4" spans="1:17" x14ac:dyDescent="0.25">
      <c r="A4" s="28" t="s">
        <v>66</v>
      </c>
      <c r="B4" s="28">
        <f>'Year 1'!B4</f>
        <v>0</v>
      </c>
    </row>
    <row r="5" spans="1:17" x14ac:dyDescent="0.25">
      <c r="A5" s="28" t="s">
        <v>67</v>
      </c>
      <c r="B5" s="28">
        <f>'Year 1'!B5</f>
        <v>0</v>
      </c>
    </row>
    <row r="6" spans="1:17" ht="15.75" thickBot="1" x14ac:dyDescent="0.3">
      <c r="B6" s="111"/>
      <c r="C6" s="83"/>
      <c r="D6" s="84"/>
      <c r="E6" s="84"/>
      <c r="F6" s="84"/>
      <c r="G6" s="84"/>
      <c r="H6" s="84"/>
      <c r="I6" s="84"/>
    </row>
    <row r="7" spans="1:17" ht="15.75" thickBot="1" x14ac:dyDescent="0.3">
      <c r="A7" s="95" t="s">
        <v>116</v>
      </c>
      <c r="B7" s="94"/>
      <c r="C7" s="94"/>
      <c r="D7" s="94"/>
      <c r="E7" s="94"/>
      <c r="F7" s="94"/>
      <c r="G7" s="94"/>
      <c r="H7" s="94"/>
      <c r="I7" s="94"/>
      <c r="J7" s="94"/>
    </row>
    <row r="8" spans="1:17" s="29" customFormat="1" ht="90" x14ac:dyDescent="0.25">
      <c r="A8" s="31" t="s">
        <v>44</v>
      </c>
      <c r="B8" s="31" t="s">
        <v>133</v>
      </c>
      <c r="C8" s="31" t="s">
        <v>125</v>
      </c>
      <c r="D8" s="31" t="s">
        <v>100</v>
      </c>
      <c r="E8" s="31" t="s">
        <v>70</v>
      </c>
      <c r="F8" s="31" t="s">
        <v>71</v>
      </c>
      <c r="G8" s="31" t="s">
        <v>46</v>
      </c>
      <c r="H8" s="31" t="s">
        <v>47</v>
      </c>
      <c r="I8" s="31" t="s">
        <v>49</v>
      </c>
      <c r="J8" s="31" t="s">
        <v>4</v>
      </c>
      <c r="K8" s="29" t="s">
        <v>129</v>
      </c>
      <c r="L8" s="29" t="s">
        <v>130</v>
      </c>
    </row>
    <row r="9" spans="1:17" x14ac:dyDescent="0.25">
      <c r="A9" s="32"/>
      <c r="B9" s="120">
        <f>IF('Year 1'!B6&gt;2,'Year 2'!B9*1.03,0)</f>
        <v>0</v>
      </c>
      <c r="C9" s="124">
        <f>IF('Year 1'!$B$6&gt;2,'Year 2'!C9,0)</f>
        <v>0</v>
      </c>
      <c r="D9" s="124">
        <f>IF('Year 1'!$B$6&gt;2,'Year 2'!D9,0)</f>
        <v>0</v>
      </c>
      <c r="E9" s="121">
        <f>B9/30*C9</f>
        <v>0</v>
      </c>
      <c r="F9" s="121">
        <f>B9/24*D9</f>
        <v>0</v>
      </c>
      <c r="G9" s="114">
        <v>0.376</v>
      </c>
      <c r="H9" s="114">
        <v>0.45700000000000002</v>
      </c>
      <c r="I9" s="121">
        <f>E9*G9+F9*H9</f>
        <v>0</v>
      </c>
      <c r="J9" s="121">
        <f>E9+I9+F9</f>
        <v>0</v>
      </c>
      <c r="K9" s="127">
        <f>(C9+(D9*1.25))/52</f>
        <v>0</v>
      </c>
      <c r="L9" s="28">
        <f>(C9/4)+((D9*1.25)/4)</f>
        <v>0</v>
      </c>
    </row>
    <row r="10" spans="1:17" x14ac:dyDescent="0.25">
      <c r="A10" s="32"/>
      <c r="B10" s="120">
        <f>IF('Year 1'!B6&gt;2,'Year 2'!B10*1.03,0)</f>
        <v>0</v>
      </c>
      <c r="C10" s="124">
        <f>IF('Year 1'!$B$6&gt;2,'Year 2'!C10,0)</f>
        <v>0</v>
      </c>
      <c r="D10" s="124">
        <f>IF('Year 1'!$B$6&gt;2,'Year 2'!D10,0)</f>
        <v>0</v>
      </c>
      <c r="E10" s="121">
        <f t="shared" ref="E10:E12" si="0">B10/30*C10</f>
        <v>0</v>
      </c>
      <c r="F10" s="121">
        <f>B10/24*D10</f>
        <v>0</v>
      </c>
      <c r="G10" s="114">
        <v>0.376</v>
      </c>
      <c r="H10" s="114">
        <v>0.45700000000000002</v>
      </c>
      <c r="I10" s="121">
        <f t="shared" ref="I10:I12" si="1">E10*G10+F10*H10</f>
        <v>0</v>
      </c>
      <c r="J10" s="121">
        <f t="shared" ref="J10:J12" si="2">E10+I10+F10</f>
        <v>0</v>
      </c>
      <c r="K10" s="127">
        <f t="shared" ref="K10:K12" si="3">(C10+(D10*1.25))/52</f>
        <v>0</v>
      </c>
      <c r="L10" s="28">
        <f t="shared" ref="L10:L12" si="4">(C10/4)+((D10*1.25)/4)</f>
        <v>0</v>
      </c>
    </row>
    <row r="11" spans="1:17" x14ac:dyDescent="0.25">
      <c r="A11" s="32"/>
      <c r="B11" s="120">
        <f>IF('Year 1'!B6&gt;2,'Year 2'!B11*1.03,0)</f>
        <v>0</v>
      </c>
      <c r="C11" s="124">
        <f>IF('Year 1'!$B$6&gt;2,'Year 2'!C11,0)</f>
        <v>0</v>
      </c>
      <c r="D11" s="124">
        <f>IF('Year 1'!$B$6&gt;2,'Year 2'!D11,0)</f>
        <v>0</v>
      </c>
      <c r="E11" s="121">
        <f t="shared" si="0"/>
        <v>0</v>
      </c>
      <c r="F11" s="121">
        <f>B11/24*D11</f>
        <v>0</v>
      </c>
      <c r="G11" s="114">
        <v>0.376</v>
      </c>
      <c r="H11" s="114">
        <v>0.45700000000000002</v>
      </c>
      <c r="I11" s="121">
        <f t="shared" si="1"/>
        <v>0</v>
      </c>
      <c r="J11" s="121">
        <f t="shared" si="2"/>
        <v>0</v>
      </c>
      <c r="K11" s="127">
        <f t="shared" si="3"/>
        <v>0</v>
      </c>
      <c r="L11" s="28">
        <f t="shared" si="4"/>
        <v>0</v>
      </c>
    </row>
    <row r="12" spans="1:17" x14ac:dyDescent="0.25">
      <c r="A12" s="32"/>
      <c r="B12" s="120">
        <f>IF('Year 1'!B6&gt;2,'Year 2'!B12*1.03,0)</f>
        <v>0</v>
      </c>
      <c r="C12" s="124">
        <f>IF('Year 1'!$B$6&gt;2,'Year 2'!C12,0)</f>
        <v>0</v>
      </c>
      <c r="D12" s="124">
        <f>IF('Year 1'!$B$6&gt;2,'Year 2'!D12,0)</f>
        <v>0</v>
      </c>
      <c r="E12" s="121">
        <f t="shared" si="0"/>
        <v>0</v>
      </c>
      <c r="F12" s="121">
        <f>B12/24*D12</f>
        <v>0</v>
      </c>
      <c r="G12" s="114">
        <v>0.376</v>
      </c>
      <c r="H12" s="114">
        <v>0.45700000000000002</v>
      </c>
      <c r="I12" s="121">
        <f t="shared" si="1"/>
        <v>0</v>
      </c>
      <c r="J12" s="121">
        <f t="shared" si="2"/>
        <v>0</v>
      </c>
      <c r="K12" s="127">
        <f t="shared" si="3"/>
        <v>0</v>
      </c>
      <c r="L12" s="28">
        <f t="shared" si="4"/>
        <v>0</v>
      </c>
      <c r="Q12"/>
    </row>
    <row r="13" spans="1:17" x14ac:dyDescent="0.25">
      <c r="A13" s="41" t="s">
        <v>84</v>
      </c>
      <c r="B13" s="90"/>
      <c r="C13" s="90"/>
      <c r="D13" s="90"/>
      <c r="E13" s="41">
        <f>SUM(E9:E12)</f>
        <v>0</v>
      </c>
      <c r="F13" s="41">
        <f>SUM(F9:F12)</f>
        <v>0</v>
      </c>
      <c r="G13" s="45"/>
      <c r="H13" s="45"/>
      <c r="I13" s="41">
        <f>SUM(I9:I12)</f>
        <v>0</v>
      </c>
      <c r="J13" s="41">
        <f>SUM(J9:J12)</f>
        <v>0</v>
      </c>
    </row>
    <row r="14" spans="1:17" s="110" customFormat="1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0"/>
    </row>
    <row r="15" spans="1:17" x14ac:dyDescent="0.25">
      <c r="A15" s="175" t="s">
        <v>117</v>
      </c>
      <c r="B15" s="176"/>
      <c r="C15" s="176"/>
      <c r="D15" s="176"/>
      <c r="E15" s="176"/>
      <c r="F15" s="176"/>
      <c r="G15" s="176"/>
      <c r="H15" s="176"/>
      <c r="I15" s="176"/>
      <c r="J15" s="177"/>
      <c r="K15" s="49"/>
    </row>
    <row r="16" spans="1:17" s="29" customFormat="1" ht="30" x14ac:dyDescent="0.25">
      <c r="A16" s="33" t="s">
        <v>50</v>
      </c>
      <c r="B16" s="33" t="s">
        <v>95</v>
      </c>
      <c r="C16" s="33" t="s">
        <v>96</v>
      </c>
      <c r="D16" s="33" t="s">
        <v>128</v>
      </c>
      <c r="E16" s="33" t="s">
        <v>48</v>
      </c>
      <c r="F16" s="33"/>
      <c r="G16" s="134" t="s">
        <v>54</v>
      </c>
      <c r="H16" s="134"/>
      <c r="I16" s="33" t="s">
        <v>49</v>
      </c>
      <c r="J16" s="33" t="s">
        <v>4</v>
      </c>
    </row>
    <row r="17" spans="1:15" x14ac:dyDescent="0.25">
      <c r="A17" s="32"/>
      <c r="B17" s="120">
        <f>IF('Year 1'!B$6&gt;2,'Year 2'!B17*1.03,0)</f>
        <v>0</v>
      </c>
      <c r="C17" s="124">
        <f>IF('Year 1'!$B$6&gt;2,'Year 2'!C17,0)</f>
        <v>0</v>
      </c>
      <c r="D17" s="124">
        <f>IF('Year 1'!$B$6&gt;2,'Year 2'!D17,0)</f>
        <v>0</v>
      </c>
      <c r="E17" s="121">
        <f>B17*C17*D17</f>
        <v>0</v>
      </c>
      <c r="F17" s="115"/>
      <c r="G17" s="140">
        <v>0.45700000000000002</v>
      </c>
      <c r="H17" s="141"/>
      <c r="I17" s="121">
        <f>G17*E17</f>
        <v>0</v>
      </c>
      <c r="J17" s="121">
        <f t="shared" ref="J17:J20" si="5">E17+I17</f>
        <v>0</v>
      </c>
      <c r="O17" s="106"/>
    </row>
    <row r="18" spans="1:15" x14ac:dyDescent="0.25">
      <c r="A18" s="32"/>
      <c r="B18" s="120">
        <f>IF('Year 1'!B$6&gt;2,'Year 2'!B18*1.03,0)</f>
        <v>0</v>
      </c>
      <c r="C18" s="124">
        <f>IF('Year 1'!$B$6&gt;2,'Year 2'!C18,0)</f>
        <v>0</v>
      </c>
      <c r="D18" s="124">
        <f>IF('Year 1'!$B$6&gt;2,'Year 2'!D18,0)</f>
        <v>0</v>
      </c>
      <c r="E18" s="121">
        <f t="shared" ref="E18:E20" si="6">B18*C18*D18</f>
        <v>0</v>
      </c>
      <c r="F18" s="115"/>
      <c r="G18" s="140">
        <v>0.45700000000000002</v>
      </c>
      <c r="H18" s="141"/>
      <c r="I18" s="121">
        <f t="shared" ref="I18:I20" si="7">G18*E18</f>
        <v>0</v>
      </c>
      <c r="J18" s="121">
        <f t="shared" si="5"/>
        <v>0</v>
      </c>
    </row>
    <row r="19" spans="1:15" x14ac:dyDescent="0.25">
      <c r="A19" s="32"/>
      <c r="B19" s="120">
        <f>IF('Year 1'!B$6&gt;2,'Year 2'!B19*1.03,0)</f>
        <v>0</v>
      </c>
      <c r="C19" s="124">
        <f>IF('Year 1'!$B$6&gt;2,'Year 2'!C19,0)</f>
        <v>0</v>
      </c>
      <c r="D19" s="124">
        <f>IF('Year 1'!$B$6&gt;2,'Year 2'!D19,0)</f>
        <v>0</v>
      </c>
      <c r="E19" s="121">
        <f t="shared" si="6"/>
        <v>0</v>
      </c>
      <c r="F19" s="115"/>
      <c r="G19" s="140">
        <v>0.45700000000000002</v>
      </c>
      <c r="H19" s="141"/>
      <c r="I19" s="121">
        <f t="shared" si="7"/>
        <v>0</v>
      </c>
      <c r="J19" s="121">
        <f t="shared" si="5"/>
        <v>0</v>
      </c>
    </row>
    <row r="20" spans="1:15" x14ac:dyDescent="0.25">
      <c r="A20" s="32"/>
      <c r="B20" s="120">
        <f>IF('Year 1'!B$6&gt;2,'Year 2'!B20*1.03,0)</f>
        <v>0</v>
      </c>
      <c r="C20" s="124">
        <f>IF('Year 1'!$B$6&gt;2,'Year 2'!C20,0)</f>
        <v>0</v>
      </c>
      <c r="D20" s="124">
        <f>IF('Year 1'!$B$6&gt;2,'Year 2'!D20,0)</f>
        <v>0</v>
      </c>
      <c r="E20" s="121">
        <f t="shared" si="6"/>
        <v>0</v>
      </c>
      <c r="F20" s="115"/>
      <c r="G20" s="140">
        <v>0.45700000000000002</v>
      </c>
      <c r="H20" s="141"/>
      <c r="I20" s="121">
        <f t="shared" si="7"/>
        <v>0</v>
      </c>
      <c r="J20" s="121">
        <f t="shared" si="5"/>
        <v>0</v>
      </c>
    </row>
    <row r="21" spans="1:15" x14ac:dyDescent="0.25">
      <c r="A21" s="41" t="s">
        <v>97</v>
      </c>
      <c r="B21" s="41"/>
      <c r="C21" s="64"/>
      <c r="D21" s="41"/>
      <c r="E21" s="41">
        <f>SUM(E17:E20)</f>
        <v>0</v>
      </c>
      <c r="F21" s="46"/>
      <c r="G21" s="47"/>
      <c r="H21" s="48"/>
      <c r="I21" s="41">
        <f>SUM(I17:I20)</f>
        <v>0</v>
      </c>
      <c r="J21" s="41">
        <f>SUM(J17:J20)</f>
        <v>0</v>
      </c>
    </row>
    <row r="22" spans="1:15" s="30" customFormat="1" x14ac:dyDescent="0.25">
      <c r="A22" s="76"/>
      <c r="B22" s="77"/>
      <c r="C22" s="78"/>
      <c r="D22" s="77"/>
      <c r="E22" s="77"/>
      <c r="F22" s="77"/>
      <c r="G22" s="79"/>
      <c r="H22" s="79"/>
      <c r="I22" s="77"/>
      <c r="J22" s="77"/>
    </row>
    <row r="23" spans="1:15" s="30" customFormat="1" ht="30" x14ac:dyDescent="0.25">
      <c r="A23" s="33" t="s">
        <v>112</v>
      </c>
      <c r="B23" s="33" t="s">
        <v>126</v>
      </c>
      <c r="C23" s="33" t="s">
        <v>127</v>
      </c>
      <c r="D23" s="33"/>
      <c r="E23" s="33" t="s">
        <v>48</v>
      </c>
      <c r="F23" s="33"/>
      <c r="G23" s="134" t="s">
        <v>54</v>
      </c>
      <c r="H23" s="134"/>
      <c r="I23" s="33" t="s">
        <v>49</v>
      </c>
      <c r="J23" s="33" t="s">
        <v>4</v>
      </c>
    </row>
    <row r="24" spans="1:15" s="30" customFormat="1" x14ac:dyDescent="0.25">
      <c r="A24" s="32"/>
      <c r="B24" s="38">
        <f>IF('Year 1'!B$6&gt;2,'Year 2'!B24*1.03,0)</f>
        <v>0</v>
      </c>
      <c r="C24" s="63"/>
      <c r="D24" s="32"/>
      <c r="E24" s="38">
        <f>B24/12*C24</f>
        <v>0</v>
      </c>
      <c r="F24" s="44"/>
      <c r="G24" s="135">
        <v>0.65</v>
      </c>
      <c r="H24" s="136"/>
      <c r="I24" s="32">
        <f>G24*E24</f>
        <v>0</v>
      </c>
      <c r="J24" s="32">
        <f t="shared" ref="J24" si="8">E24+I24</f>
        <v>0</v>
      </c>
    </row>
    <row r="25" spans="1:15" x14ac:dyDescent="0.25">
      <c r="A25" s="41" t="s">
        <v>105</v>
      </c>
      <c r="B25" s="41"/>
      <c r="C25" s="64"/>
      <c r="D25" s="41"/>
      <c r="E25" s="41">
        <f>SUM(E24:E24)</f>
        <v>0</v>
      </c>
      <c r="F25" s="46"/>
      <c r="G25" s="47"/>
      <c r="H25" s="48"/>
      <c r="I25" s="41">
        <f>SUM(I24:I24)</f>
        <v>0</v>
      </c>
      <c r="J25" s="41">
        <f>SUM(J24:J24)</f>
        <v>0</v>
      </c>
      <c r="K25" s="49"/>
    </row>
    <row r="26" spans="1:15" x14ac:dyDescent="0.25">
      <c r="A26" s="131"/>
      <c r="B26" s="132"/>
      <c r="C26" s="132"/>
      <c r="D26" s="132"/>
      <c r="E26" s="132"/>
      <c r="F26" s="132"/>
      <c r="G26" s="132"/>
      <c r="H26" s="132"/>
      <c r="I26" s="132"/>
      <c r="J26" s="133"/>
      <c r="K26" s="49"/>
    </row>
    <row r="27" spans="1:15" s="29" customFormat="1" ht="30" customHeight="1" x14ac:dyDescent="0.25">
      <c r="A27" s="88" t="s">
        <v>51</v>
      </c>
      <c r="B27" s="88" t="s">
        <v>121</v>
      </c>
      <c r="C27" s="88" t="s">
        <v>122</v>
      </c>
      <c r="D27" s="88" t="s">
        <v>52</v>
      </c>
      <c r="E27" s="88" t="s">
        <v>115</v>
      </c>
      <c r="F27" s="88" t="s">
        <v>70</v>
      </c>
      <c r="G27" s="88" t="s">
        <v>53</v>
      </c>
      <c r="H27" s="87" t="s">
        <v>114</v>
      </c>
      <c r="I27" s="88" t="s">
        <v>71</v>
      </c>
      <c r="J27" s="89" t="s">
        <v>69</v>
      </c>
      <c r="K27" s="88" t="s">
        <v>4</v>
      </c>
    </row>
    <row r="28" spans="1:15" x14ac:dyDescent="0.25">
      <c r="A28" s="32"/>
      <c r="B28" s="128">
        <f>'Year 1'!B28</f>
        <v>0</v>
      </c>
      <c r="C28" s="123">
        <f>'Year 1'!C28</f>
        <v>0</v>
      </c>
      <c r="D28" s="124">
        <f>IF('Year 1'!$B$6&gt;2,'Year 2'!D28,0)</f>
        <v>0</v>
      </c>
      <c r="E28" s="124">
        <f>IF('Year 1'!$B$6&gt;2,'Year 2'!E28,0)</f>
        <v>0</v>
      </c>
      <c r="F28" s="121">
        <f>B28*D28*E28*C28</f>
        <v>0</v>
      </c>
      <c r="G28" s="124">
        <f>IF('Year 1'!$B$6&gt;2,'Year 2'!G28,0)</f>
        <v>0</v>
      </c>
      <c r="H28" s="124">
        <f>IF('Year 1'!$B$6&gt;2,'Year 2'!H28,0)</f>
        <v>0</v>
      </c>
      <c r="I28" s="121">
        <f>B28*G28*H28*C28</f>
        <v>0</v>
      </c>
      <c r="J28" s="125">
        <f>0.0765*F28</f>
        <v>0</v>
      </c>
      <c r="K28" s="116">
        <f>F28+I28+J28</f>
        <v>0</v>
      </c>
    </row>
    <row r="29" spans="1:15" x14ac:dyDescent="0.25">
      <c r="A29" s="32"/>
      <c r="B29" s="128">
        <f>'Year 1'!B29</f>
        <v>0</v>
      </c>
      <c r="C29" s="123">
        <f>'Year 1'!C29</f>
        <v>0</v>
      </c>
      <c r="D29" s="124">
        <f>IF('Year 1'!$B$6&gt;2,'Year 2'!D29,0)</f>
        <v>0</v>
      </c>
      <c r="E29" s="124">
        <f>IF('Year 1'!$B$6&gt;2,'Year 2'!E29,0)</f>
        <v>0</v>
      </c>
      <c r="F29" s="121">
        <f>B29*D29*E29*C29</f>
        <v>0</v>
      </c>
      <c r="G29" s="124">
        <f>IF('Year 1'!$B$6&gt;2,'Year 2'!G29,0)</f>
        <v>0</v>
      </c>
      <c r="H29" s="124">
        <f>IF('Year 1'!$B$6&gt;2,'Year 2'!H29,0)</f>
        <v>0</v>
      </c>
      <c r="I29" s="121">
        <f>B29*G29*H29*C29</f>
        <v>0</v>
      </c>
      <c r="J29" s="125">
        <f>0.0765*F29</f>
        <v>0</v>
      </c>
      <c r="K29" s="116">
        <f>F29+I29+J29</f>
        <v>0</v>
      </c>
    </row>
    <row r="30" spans="1:15" x14ac:dyDescent="0.25">
      <c r="A30" s="41" t="s">
        <v>85</v>
      </c>
      <c r="B30" s="41"/>
      <c r="C30" s="41"/>
      <c r="D30" s="41"/>
      <c r="E30" s="90"/>
      <c r="F30" s="41">
        <f>SUM(F28:F29)</f>
        <v>0</v>
      </c>
      <c r="G30" s="41"/>
      <c r="H30" s="90"/>
      <c r="I30" s="41">
        <f>SUM(I28:I29)</f>
        <v>0</v>
      </c>
      <c r="J30" s="66">
        <f>J28+J29</f>
        <v>0</v>
      </c>
      <c r="K30" s="41">
        <f>SUM(K28:K29)</f>
        <v>0</v>
      </c>
    </row>
    <row r="31" spans="1:15" x14ac:dyDescent="0.25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49"/>
    </row>
    <row r="32" spans="1:15" ht="135" x14ac:dyDescent="0.25">
      <c r="A32" s="33" t="s">
        <v>55</v>
      </c>
      <c r="B32" s="33" t="s">
        <v>113</v>
      </c>
      <c r="C32" s="112" t="s">
        <v>103</v>
      </c>
      <c r="D32" s="31" t="s">
        <v>104</v>
      </c>
      <c r="E32" s="33" t="s">
        <v>56</v>
      </c>
      <c r="F32" s="33" t="s">
        <v>57</v>
      </c>
      <c r="G32" s="70"/>
      <c r="H32" s="70"/>
      <c r="I32" s="71"/>
      <c r="J32" s="33" t="s">
        <v>58</v>
      </c>
    </row>
    <row r="33" spans="1:11" x14ac:dyDescent="0.25">
      <c r="A33" s="32"/>
      <c r="B33" s="128">
        <f>IF('Year 1'!$B$6&gt;2,'Year 2'!B33,0)</f>
        <v>0</v>
      </c>
      <c r="C33" s="72">
        <f>208.33</f>
        <v>208.33</v>
      </c>
      <c r="D33" s="72">
        <v>585.25</v>
      </c>
      <c r="E33" s="121">
        <f>B33*C33</f>
        <v>0</v>
      </c>
      <c r="F33" s="121" t="s">
        <v>132</v>
      </c>
      <c r="G33" s="117"/>
      <c r="H33" s="117"/>
      <c r="I33" s="118"/>
      <c r="J33" s="121">
        <f>E33</f>
        <v>0</v>
      </c>
    </row>
    <row r="34" spans="1:11" x14ac:dyDescent="0.25">
      <c r="A34" s="32"/>
      <c r="B34" s="128">
        <f>IF('Year 1'!$B$6&gt;2,'Year 2'!B34,0)</f>
        <v>0</v>
      </c>
      <c r="C34" s="72">
        <f>208.33</f>
        <v>208.33</v>
      </c>
      <c r="D34" s="72">
        <v>585.25</v>
      </c>
      <c r="E34" s="121">
        <f>B34*C34</f>
        <v>0</v>
      </c>
      <c r="F34" s="121" t="s">
        <v>132</v>
      </c>
      <c r="G34" s="117"/>
      <c r="H34" s="117"/>
      <c r="I34" s="118"/>
      <c r="J34" s="121">
        <f>E34</f>
        <v>0</v>
      </c>
    </row>
    <row r="35" spans="1:11" x14ac:dyDescent="0.25">
      <c r="A35" s="41" t="s">
        <v>86</v>
      </c>
      <c r="B35" s="41"/>
      <c r="C35" s="73"/>
      <c r="D35" s="73"/>
      <c r="E35" s="41">
        <f>SUM(E33:E34)</f>
        <v>0</v>
      </c>
      <c r="F35" s="41">
        <f>SUM(F33:F34)</f>
        <v>0</v>
      </c>
      <c r="G35" s="53"/>
      <c r="H35" s="53"/>
      <c r="I35" s="54"/>
      <c r="J35" s="41">
        <f>SUM(J33:J34)</f>
        <v>0</v>
      </c>
    </row>
    <row r="36" spans="1:11" x14ac:dyDescent="0.25">
      <c r="K36" s="49"/>
    </row>
    <row r="37" spans="1:11" x14ac:dyDescent="0.25">
      <c r="A37" s="172" t="s">
        <v>118</v>
      </c>
      <c r="B37" s="173"/>
      <c r="C37" s="173"/>
      <c r="D37" s="173"/>
      <c r="E37" s="173"/>
      <c r="F37" s="173"/>
      <c r="G37" s="173"/>
      <c r="H37" s="173"/>
      <c r="I37" s="174"/>
      <c r="J37" s="96" t="s">
        <v>45</v>
      </c>
    </row>
    <row r="38" spans="1:11" x14ac:dyDescent="0.25">
      <c r="A38" s="142"/>
      <c r="B38" s="143"/>
      <c r="C38" s="143"/>
      <c r="D38" s="143"/>
      <c r="E38" s="143"/>
      <c r="F38" s="143"/>
      <c r="G38" s="143"/>
      <c r="H38" s="143"/>
      <c r="I38" s="144"/>
      <c r="J38" s="123"/>
    </row>
    <row r="39" spans="1:11" x14ac:dyDescent="0.25">
      <c r="A39" s="142"/>
      <c r="B39" s="143"/>
      <c r="C39" s="143"/>
      <c r="D39" s="143"/>
      <c r="E39" s="143"/>
      <c r="F39" s="143"/>
      <c r="G39" s="143"/>
      <c r="H39" s="143"/>
      <c r="I39" s="144"/>
      <c r="J39" s="123"/>
    </row>
    <row r="40" spans="1:11" x14ac:dyDescent="0.25">
      <c r="A40" s="142"/>
      <c r="B40" s="143"/>
      <c r="C40" s="143"/>
      <c r="D40" s="143"/>
      <c r="E40" s="143"/>
      <c r="F40" s="143"/>
      <c r="G40" s="143"/>
      <c r="H40" s="143"/>
      <c r="I40" s="144"/>
      <c r="J40" s="123"/>
    </row>
    <row r="41" spans="1:11" x14ac:dyDescent="0.25">
      <c r="A41" s="142"/>
      <c r="B41" s="143"/>
      <c r="C41" s="143"/>
      <c r="D41" s="143"/>
      <c r="E41" s="143"/>
      <c r="F41" s="143"/>
      <c r="G41" s="143"/>
      <c r="H41" s="143"/>
      <c r="I41" s="144"/>
      <c r="J41" s="123"/>
    </row>
    <row r="42" spans="1:11" x14ac:dyDescent="0.25">
      <c r="A42" s="142"/>
      <c r="B42" s="143"/>
      <c r="C42" s="143"/>
      <c r="D42" s="143"/>
      <c r="E42" s="143"/>
      <c r="F42" s="143"/>
      <c r="G42" s="143"/>
      <c r="H42" s="143"/>
      <c r="I42" s="144"/>
      <c r="J42" s="123"/>
    </row>
    <row r="43" spans="1:11" x14ac:dyDescent="0.25">
      <c r="A43" s="148" t="s">
        <v>87</v>
      </c>
      <c r="B43" s="148"/>
      <c r="C43" s="148"/>
      <c r="D43" s="148"/>
      <c r="E43" s="148"/>
      <c r="F43" s="148"/>
      <c r="G43" s="148"/>
      <c r="H43" s="148"/>
      <c r="I43" s="148"/>
      <c r="J43" s="121">
        <f>SUM(J38:J42)</f>
        <v>0</v>
      </c>
    </row>
    <row r="44" spans="1:11" x14ac:dyDescent="0.25">
      <c r="A44" s="131"/>
      <c r="B44" s="132"/>
      <c r="C44" s="132"/>
      <c r="D44" s="132"/>
      <c r="E44" s="132"/>
      <c r="F44" s="132"/>
      <c r="G44" s="132"/>
      <c r="H44" s="132"/>
      <c r="I44" s="132"/>
      <c r="J44" s="132"/>
      <c r="K44" s="49"/>
    </row>
    <row r="45" spans="1:11" x14ac:dyDescent="0.25">
      <c r="A45" s="172" t="s">
        <v>119</v>
      </c>
      <c r="B45" s="173"/>
      <c r="C45" s="173"/>
      <c r="D45" s="173"/>
      <c r="E45" s="173"/>
      <c r="F45" s="173"/>
      <c r="G45" s="173"/>
      <c r="H45" s="173"/>
      <c r="I45" s="174"/>
      <c r="J45" s="96" t="s">
        <v>45</v>
      </c>
    </row>
    <row r="46" spans="1:11" x14ac:dyDescent="0.25">
      <c r="A46" s="142"/>
      <c r="B46" s="143"/>
      <c r="C46" s="143"/>
      <c r="D46" s="143"/>
      <c r="E46" s="143"/>
      <c r="F46" s="143"/>
      <c r="G46" s="143"/>
      <c r="H46" s="143"/>
      <c r="I46" s="144"/>
      <c r="J46" s="124">
        <f>IF('Year 1'!$B$6&gt;2,'Year 2'!J46,0)</f>
        <v>0</v>
      </c>
    </row>
    <row r="47" spans="1:11" x14ac:dyDescent="0.25">
      <c r="A47" s="142"/>
      <c r="B47" s="143"/>
      <c r="C47" s="143"/>
      <c r="D47" s="143"/>
      <c r="E47" s="143"/>
      <c r="F47" s="143"/>
      <c r="G47" s="143"/>
      <c r="H47" s="143"/>
      <c r="I47" s="144"/>
      <c r="J47" s="123"/>
    </row>
    <row r="48" spans="1:11" x14ac:dyDescent="0.25">
      <c r="A48" s="142"/>
      <c r="B48" s="143"/>
      <c r="C48" s="143"/>
      <c r="D48" s="143"/>
      <c r="E48" s="143"/>
      <c r="F48" s="143"/>
      <c r="G48" s="143"/>
      <c r="H48" s="143"/>
      <c r="I48" s="144"/>
      <c r="J48" s="123"/>
    </row>
    <row r="49" spans="1:11" x14ac:dyDescent="0.25">
      <c r="A49" s="142"/>
      <c r="B49" s="143"/>
      <c r="C49" s="143"/>
      <c r="D49" s="143"/>
      <c r="E49" s="143"/>
      <c r="F49" s="143"/>
      <c r="G49" s="143"/>
      <c r="H49" s="143"/>
      <c r="I49" s="144"/>
      <c r="J49" s="123"/>
    </row>
    <row r="50" spans="1:11" x14ac:dyDescent="0.25">
      <c r="A50" s="142"/>
      <c r="B50" s="143"/>
      <c r="C50" s="143"/>
      <c r="D50" s="143"/>
      <c r="E50" s="143"/>
      <c r="F50" s="143"/>
      <c r="G50" s="143"/>
      <c r="H50" s="143"/>
      <c r="I50" s="144"/>
      <c r="J50" s="123"/>
    </row>
    <row r="51" spans="1:11" x14ac:dyDescent="0.25">
      <c r="A51" s="148" t="s">
        <v>88</v>
      </c>
      <c r="B51" s="148"/>
      <c r="C51" s="148"/>
      <c r="D51" s="148"/>
      <c r="E51" s="148"/>
      <c r="F51" s="148"/>
      <c r="G51" s="148"/>
      <c r="H51" s="148"/>
      <c r="I51" s="148"/>
      <c r="J51" s="121">
        <f>SUM(J46:J50)</f>
        <v>0</v>
      </c>
    </row>
    <row r="52" spans="1:11" x14ac:dyDescent="0.25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49"/>
    </row>
    <row r="53" spans="1:11" x14ac:dyDescent="0.25">
      <c r="A53" s="99" t="s">
        <v>11</v>
      </c>
      <c r="B53" s="99" t="s">
        <v>59</v>
      </c>
      <c r="C53" s="99" t="s">
        <v>0</v>
      </c>
      <c r="D53" s="99" t="s">
        <v>60</v>
      </c>
      <c r="E53" s="99" t="s">
        <v>61</v>
      </c>
      <c r="F53" s="99"/>
      <c r="G53" s="99"/>
      <c r="H53" s="99"/>
      <c r="I53" s="99"/>
      <c r="J53" s="96" t="s">
        <v>62</v>
      </c>
    </row>
    <row r="54" spans="1:11" x14ac:dyDescent="0.25">
      <c r="A54" s="32"/>
      <c r="B54" s="124">
        <f>IF('Year 1'!$B$6&gt;2,'Year 2'!B54,0)</f>
        <v>0</v>
      </c>
      <c r="C54" s="124">
        <f>IF('Year 1'!$B$6&gt;2,'Year 2'!C54,0)</f>
        <v>0</v>
      </c>
      <c r="D54" s="124">
        <f>IF('Year 1'!$B$6&gt;2,'Year 2'!D54,0)</f>
        <v>0</v>
      </c>
      <c r="E54" s="124">
        <f>IF('Year 1'!$B$6&gt;2,'Year 2'!E54,0)</f>
        <v>0</v>
      </c>
      <c r="F54" s="32"/>
      <c r="G54" s="32"/>
      <c r="H54" s="32"/>
      <c r="I54" s="32"/>
      <c r="J54" s="121">
        <f>SUM(B54:E54)</f>
        <v>0</v>
      </c>
    </row>
    <row r="55" spans="1:11" x14ac:dyDescent="0.25">
      <c r="A55" s="41" t="s">
        <v>89</v>
      </c>
      <c r="B55" s="41">
        <f>B54</f>
        <v>0</v>
      </c>
      <c r="C55" s="41">
        <f>C54</f>
        <v>0</v>
      </c>
      <c r="D55" s="41">
        <f>D54</f>
        <v>0</v>
      </c>
      <c r="E55" s="41">
        <f>E54</f>
        <v>0</v>
      </c>
      <c r="F55" s="41"/>
      <c r="G55" s="41"/>
      <c r="H55" s="41"/>
      <c r="I55" s="41"/>
      <c r="J55" s="41">
        <f>J54</f>
        <v>0</v>
      </c>
    </row>
    <row r="56" spans="1:11" x14ac:dyDescent="0.25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49"/>
    </row>
    <row r="57" spans="1:11" x14ac:dyDescent="0.25">
      <c r="A57" s="103" t="s">
        <v>120</v>
      </c>
      <c r="B57" s="100"/>
      <c r="C57" s="100"/>
      <c r="D57" s="100"/>
      <c r="E57" s="100"/>
      <c r="F57" s="100"/>
      <c r="G57" s="100"/>
      <c r="H57" s="100"/>
      <c r="I57" s="101"/>
      <c r="J57" s="97" t="s">
        <v>45</v>
      </c>
    </row>
    <row r="58" spans="1:11" x14ac:dyDescent="0.25">
      <c r="A58" s="142"/>
      <c r="B58" s="143"/>
      <c r="C58" s="143"/>
      <c r="D58" s="143"/>
      <c r="E58" s="143"/>
      <c r="F58" s="143"/>
      <c r="G58" s="143"/>
      <c r="H58" s="143"/>
      <c r="I58" s="144"/>
      <c r="J58" s="123"/>
    </row>
    <row r="59" spans="1:11" x14ac:dyDescent="0.25">
      <c r="A59" s="142"/>
      <c r="B59" s="143"/>
      <c r="C59" s="143"/>
      <c r="D59" s="143"/>
      <c r="E59" s="143"/>
      <c r="F59" s="143"/>
      <c r="G59" s="143"/>
      <c r="H59" s="143"/>
      <c r="I59" s="144"/>
      <c r="J59" s="123"/>
    </row>
    <row r="60" spans="1:11" x14ac:dyDescent="0.25">
      <c r="A60" s="142"/>
      <c r="B60" s="143"/>
      <c r="C60" s="143"/>
      <c r="D60" s="143"/>
      <c r="E60" s="143"/>
      <c r="F60" s="143"/>
      <c r="G60" s="143"/>
      <c r="H60" s="143"/>
      <c r="I60" s="144"/>
      <c r="J60" s="123"/>
    </row>
    <row r="61" spans="1:11" x14ac:dyDescent="0.25">
      <c r="A61" s="149"/>
      <c r="B61" s="149"/>
      <c r="C61" s="149"/>
      <c r="D61" s="149"/>
      <c r="E61" s="149"/>
      <c r="F61" s="149"/>
      <c r="G61" s="149"/>
      <c r="H61" s="149"/>
      <c r="I61" s="149"/>
      <c r="J61" s="123"/>
    </row>
    <row r="62" spans="1:11" x14ac:dyDescent="0.25">
      <c r="A62" s="149"/>
      <c r="B62" s="149"/>
      <c r="C62" s="149"/>
      <c r="D62" s="149"/>
      <c r="E62" s="149"/>
      <c r="F62" s="149"/>
      <c r="G62" s="149"/>
      <c r="H62" s="149"/>
      <c r="I62" s="149"/>
      <c r="J62" s="123"/>
    </row>
    <row r="63" spans="1:11" x14ac:dyDescent="0.25">
      <c r="A63" s="148" t="s">
        <v>90</v>
      </c>
      <c r="B63" s="148"/>
      <c r="C63" s="148"/>
      <c r="D63" s="148"/>
      <c r="E63" s="148"/>
      <c r="F63" s="148"/>
      <c r="G63" s="148"/>
      <c r="H63" s="148"/>
      <c r="I63" s="148"/>
      <c r="J63" s="121">
        <f>SUM(J58:J62)</f>
        <v>0</v>
      </c>
    </row>
    <row r="64" spans="1:11" x14ac:dyDescent="0.25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49"/>
    </row>
    <row r="65" spans="1:11" x14ac:dyDescent="0.25">
      <c r="A65" s="103" t="s">
        <v>2</v>
      </c>
      <c r="B65" s="107"/>
      <c r="C65" s="107"/>
      <c r="D65" s="107"/>
      <c r="E65" s="107"/>
      <c r="F65" s="107"/>
      <c r="G65" s="107"/>
      <c r="H65" s="107"/>
      <c r="I65" s="108"/>
      <c r="J65" s="96" t="s">
        <v>45</v>
      </c>
    </row>
    <row r="66" spans="1:11" x14ac:dyDescent="0.25">
      <c r="A66" s="150"/>
      <c r="B66" s="150"/>
      <c r="C66" s="150"/>
      <c r="D66" s="150"/>
      <c r="E66" s="150"/>
      <c r="F66" s="150"/>
      <c r="G66" s="150"/>
      <c r="H66" s="150"/>
      <c r="I66" s="150"/>
      <c r="J66" s="123"/>
    </row>
    <row r="67" spans="1:11" x14ac:dyDescent="0.25">
      <c r="A67" s="148" t="s">
        <v>91</v>
      </c>
      <c r="B67" s="148"/>
      <c r="C67" s="148"/>
      <c r="D67" s="148"/>
      <c r="E67" s="148"/>
      <c r="F67" s="148"/>
      <c r="G67" s="148"/>
      <c r="H67" s="148"/>
      <c r="I67" s="148"/>
      <c r="J67" s="121">
        <f>J66</f>
        <v>0</v>
      </c>
    </row>
    <row r="68" spans="1:11" x14ac:dyDescent="0.25">
      <c r="A68" s="131"/>
      <c r="B68" s="132"/>
      <c r="C68" s="132"/>
      <c r="D68" s="132"/>
      <c r="E68" s="132"/>
      <c r="F68" s="132"/>
      <c r="G68" s="132"/>
      <c r="H68" s="132"/>
      <c r="I68" s="132"/>
      <c r="J68" s="132"/>
      <c r="K68" s="49"/>
    </row>
    <row r="69" spans="1:11" x14ac:dyDescent="0.25">
      <c r="A69" s="172" t="s">
        <v>99</v>
      </c>
      <c r="B69" s="173"/>
      <c r="C69" s="173"/>
      <c r="D69" s="173"/>
      <c r="E69" s="173"/>
      <c r="F69" s="173"/>
      <c r="G69" s="173"/>
      <c r="H69" s="173"/>
      <c r="I69" s="174"/>
      <c r="J69" s="96" t="s">
        <v>45</v>
      </c>
    </row>
    <row r="70" spans="1:11" x14ac:dyDescent="0.25">
      <c r="A70" s="142"/>
      <c r="B70" s="143"/>
      <c r="C70" s="143"/>
      <c r="D70" s="143"/>
      <c r="E70" s="143"/>
      <c r="F70" s="143"/>
      <c r="G70" s="143"/>
      <c r="H70" s="143"/>
      <c r="I70" s="144"/>
      <c r="J70" s="123"/>
    </row>
    <row r="71" spans="1:11" x14ac:dyDescent="0.25">
      <c r="A71" s="142"/>
      <c r="B71" s="143"/>
      <c r="C71" s="143"/>
      <c r="D71" s="143"/>
      <c r="E71" s="143"/>
      <c r="F71" s="143"/>
      <c r="G71" s="143"/>
      <c r="H71" s="143"/>
      <c r="I71" s="144"/>
      <c r="J71" s="123"/>
    </row>
    <row r="72" spans="1:11" x14ac:dyDescent="0.25">
      <c r="A72" s="142"/>
      <c r="B72" s="143"/>
      <c r="C72" s="143"/>
      <c r="D72" s="143"/>
      <c r="E72" s="143"/>
      <c r="F72" s="143"/>
      <c r="G72" s="143"/>
      <c r="H72" s="143"/>
      <c r="I72" s="144"/>
      <c r="J72" s="123"/>
    </row>
    <row r="73" spans="1:11" x14ac:dyDescent="0.25">
      <c r="A73" s="151" t="s">
        <v>98</v>
      </c>
      <c r="B73" s="152"/>
      <c r="C73" s="152"/>
      <c r="D73" s="152"/>
      <c r="E73" s="152"/>
      <c r="F73" s="152"/>
      <c r="G73" s="152"/>
      <c r="H73" s="152"/>
      <c r="I73" s="153"/>
      <c r="J73" s="121">
        <f>SUM(J70:J72)</f>
        <v>0</v>
      </c>
    </row>
    <row r="74" spans="1:11" x14ac:dyDescent="0.25">
      <c r="A74" s="131"/>
      <c r="B74" s="132"/>
      <c r="C74" s="132"/>
      <c r="D74" s="132"/>
      <c r="E74" s="132"/>
      <c r="F74" s="132"/>
      <c r="G74" s="132"/>
      <c r="H74" s="132"/>
      <c r="I74" s="132"/>
      <c r="J74" s="132"/>
      <c r="K74" s="49"/>
    </row>
    <row r="75" spans="1:11" x14ac:dyDescent="0.25">
      <c r="A75" s="103" t="s">
        <v>7</v>
      </c>
      <c r="B75" s="107"/>
      <c r="C75" s="107"/>
      <c r="D75" s="107"/>
      <c r="E75" s="107"/>
      <c r="F75" s="107"/>
      <c r="G75" s="107"/>
      <c r="H75" s="107"/>
      <c r="I75" s="108"/>
      <c r="J75" s="96" t="s">
        <v>45</v>
      </c>
    </row>
    <row r="76" spans="1:11" x14ac:dyDescent="0.25">
      <c r="A76" s="142"/>
      <c r="B76" s="143"/>
      <c r="C76" s="143"/>
      <c r="D76" s="143"/>
      <c r="E76" s="143"/>
      <c r="F76" s="143"/>
      <c r="G76" s="143"/>
      <c r="H76" s="143"/>
      <c r="I76" s="144"/>
      <c r="J76" s="123"/>
    </row>
    <row r="77" spans="1:11" x14ac:dyDescent="0.25">
      <c r="A77" s="142"/>
      <c r="B77" s="143"/>
      <c r="C77" s="143"/>
      <c r="D77" s="143"/>
      <c r="E77" s="143"/>
      <c r="F77" s="143"/>
      <c r="G77" s="143"/>
      <c r="H77" s="143"/>
      <c r="I77" s="144"/>
      <c r="J77" s="123"/>
    </row>
    <row r="78" spans="1:11" x14ac:dyDescent="0.25">
      <c r="A78" s="142"/>
      <c r="B78" s="143"/>
      <c r="C78" s="143"/>
      <c r="D78" s="143"/>
      <c r="E78" s="143"/>
      <c r="F78" s="143"/>
      <c r="G78" s="143"/>
      <c r="H78" s="143"/>
      <c r="I78" s="144"/>
      <c r="J78" s="123"/>
    </row>
    <row r="79" spans="1:11" x14ac:dyDescent="0.25">
      <c r="A79" s="151" t="s">
        <v>93</v>
      </c>
      <c r="B79" s="152"/>
      <c r="C79" s="152"/>
      <c r="D79" s="152"/>
      <c r="E79" s="152"/>
      <c r="F79" s="152"/>
      <c r="G79" s="152"/>
      <c r="H79" s="152"/>
      <c r="I79" s="153"/>
      <c r="J79" s="121">
        <f>SUM(J76:J78)</f>
        <v>0</v>
      </c>
    </row>
    <row r="80" spans="1:11" x14ac:dyDescent="0.25">
      <c r="A80" s="131"/>
      <c r="B80" s="132"/>
      <c r="C80" s="132"/>
      <c r="D80" s="132"/>
      <c r="E80" s="132"/>
      <c r="F80" s="132"/>
      <c r="G80" s="132"/>
      <c r="H80" s="132"/>
      <c r="I80" s="132"/>
      <c r="J80" s="132"/>
      <c r="K80" s="49"/>
    </row>
    <row r="81" spans="1:11" x14ac:dyDescent="0.25">
      <c r="A81" s="103" t="s">
        <v>8</v>
      </c>
      <c r="B81" s="107"/>
      <c r="C81" s="107"/>
      <c r="D81" s="107"/>
      <c r="E81" s="107"/>
      <c r="F81" s="107"/>
      <c r="G81" s="107"/>
      <c r="H81" s="107"/>
      <c r="I81" s="108"/>
      <c r="J81" s="96" t="s">
        <v>45</v>
      </c>
    </row>
    <row r="82" spans="1:11" s="30" customFormat="1" x14ac:dyDescent="0.25">
      <c r="A82" s="142"/>
      <c r="B82" s="143"/>
      <c r="C82" s="143"/>
      <c r="D82" s="143"/>
      <c r="E82" s="143"/>
      <c r="F82" s="143"/>
      <c r="G82" s="143"/>
      <c r="H82" s="143"/>
      <c r="I82" s="144"/>
      <c r="J82" s="123"/>
    </row>
    <row r="83" spans="1:11" s="30" customFormat="1" x14ac:dyDescent="0.25">
      <c r="A83" s="142"/>
      <c r="B83" s="143"/>
      <c r="C83" s="143"/>
      <c r="D83" s="143"/>
      <c r="E83" s="143"/>
      <c r="F83" s="143"/>
      <c r="G83" s="143"/>
      <c r="H83" s="143"/>
      <c r="I83" s="144"/>
      <c r="J83" s="123"/>
    </row>
    <row r="84" spans="1:11" s="30" customFormat="1" x14ac:dyDescent="0.25">
      <c r="A84" s="142"/>
      <c r="B84" s="143"/>
      <c r="C84" s="143"/>
      <c r="D84" s="143"/>
      <c r="E84" s="143"/>
      <c r="F84" s="143"/>
      <c r="G84" s="143"/>
      <c r="H84" s="143"/>
      <c r="I84" s="144"/>
      <c r="J84" s="123"/>
    </row>
    <row r="85" spans="1:11" s="30" customFormat="1" x14ac:dyDescent="0.25">
      <c r="A85" s="151" t="s">
        <v>92</v>
      </c>
      <c r="B85" s="152"/>
      <c r="C85" s="152"/>
      <c r="D85" s="152"/>
      <c r="E85" s="152"/>
      <c r="F85" s="152"/>
      <c r="G85" s="152"/>
      <c r="H85" s="152"/>
      <c r="I85" s="153"/>
      <c r="J85" s="121">
        <f>SUM(J82:J84)</f>
        <v>0</v>
      </c>
    </row>
    <row r="86" spans="1:11" s="30" customFormat="1" x14ac:dyDescent="0.25">
      <c r="A86" s="131"/>
      <c r="B86" s="132"/>
      <c r="C86" s="132"/>
      <c r="D86" s="132"/>
      <c r="E86" s="132"/>
      <c r="F86" s="132"/>
      <c r="G86" s="132"/>
      <c r="H86" s="132"/>
      <c r="I86" s="132"/>
      <c r="J86" s="132"/>
      <c r="K86" s="50"/>
    </row>
    <row r="87" spans="1:11" x14ac:dyDescent="0.25">
      <c r="A87" s="172" t="s">
        <v>6</v>
      </c>
      <c r="B87" s="173"/>
      <c r="C87" s="173"/>
      <c r="D87" s="173"/>
      <c r="E87" s="173"/>
      <c r="F87" s="173"/>
      <c r="G87" s="173"/>
      <c r="H87" s="173"/>
      <c r="I87" s="174"/>
      <c r="J87" s="109" t="s">
        <v>45</v>
      </c>
    </row>
    <row r="88" spans="1:11" x14ac:dyDescent="0.25">
      <c r="A88" s="142" t="s">
        <v>131</v>
      </c>
      <c r="B88" s="143"/>
      <c r="C88" s="143"/>
      <c r="D88" s="143"/>
      <c r="E88" s="143"/>
      <c r="F88" s="143"/>
      <c r="G88" s="143"/>
      <c r="H88" s="143"/>
      <c r="I88" s="144"/>
      <c r="J88" s="123">
        <f>D33*B33+D34*B34</f>
        <v>0</v>
      </c>
    </row>
    <row r="89" spans="1:11" x14ac:dyDescent="0.25">
      <c r="A89" s="142"/>
      <c r="B89" s="143"/>
      <c r="C89" s="143"/>
      <c r="D89" s="143"/>
      <c r="E89" s="143"/>
      <c r="F89" s="143"/>
      <c r="G89" s="143"/>
      <c r="H89" s="143"/>
      <c r="I89" s="144"/>
      <c r="J89" s="123"/>
    </row>
    <row r="90" spans="1:11" x14ac:dyDescent="0.25">
      <c r="A90" s="142"/>
      <c r="B90" s="143"/>
      <c r="C90" s="143"/>
      <c r="D90" s="143"/>
      <c r="E90" s="143"/>
      <c r="F90" s="143"/>
      <c r="G90" s="143"/>
      <c r="H90" s="143"/>
      <c r="I90" s="144"/>
      <c r="J90" s="123"/>
    </row>
    <row r="91" spans="1:11" x14ac:dyDescent="0.25">
      <c r="A91" s="142"/>
      <c r="B91" s="143"/>
      <c r="C91" s="143"/>
      <c r="D91" s="143"/>
      <c r="E91" s="143"/>
      <c r="F91" s="143"/>
      <c r="G91" s="143"/>
      <c r="H91" s="143"/>
      <c r="I91" s="144"/>
      <c r="J91" s="123"/>
    </row>
    <row r="92" spans="1:11" x14ac:dyDescent="0.25">
      <c r="A92" s="142"/>
      <c r="B92" s="143"/>
      <c r="C92" s="143"/>
      <c r="D92" s="143"/>
      <c r="E92" s="143"/>
      <c r="F92" s="143"/>
      <c r="G92" s="143"/>
      <c r="H92" s="143"/>
      <c r="I92" s="144"/>
      <c r="J92" s="123"/>
    </row>
    <row r="93" spans="1:11" x14ac:dyDescent="0.25">
      <c r="A93" s="151" t="s">
        <v>83</v>
      </c>
      <c r="B93" s="152"/>
      <c r="C93" s="152"/>
      <c r="D93" s="152"/>
      <c r="E93" s="152"/>
      <c r="F93" s="152"/>
      <c r="G93" s="152"/>
      <c r="H93" s="152"/>
      <c r="I93" s="153"/>
      <c r="J93" s="121">
        <f>SUM(J88:J92)</f>
        <v>0</v>
      </c>
    </row>
    <row r="94" spans="1:11" ht="15.75" thickBot="1" x14ac:dyDescent="0.3">
      <c r="A94" s="166"/>
      <c r="B94" s="167"/>
      <c r="C94" s="167"/>
      <c r="D94" s="167"/>
      <c r="E94" s="167"/>
      <c r="F94" s="167"/>
      <c r="G94" s="167"/>
      <c r="H94" s="167"/>
      <c r="I94" s="167"/>
      <c r="J94" s="167"/>
      <c r="K94" s="49"/>
    </row>
    <row r="95" spans="1:11" ht="15.75" thickBot="1" x14ac:dyDescent="0.3">
      <c r="A95" s="163" t="s">
        <v>3</v>
      </c>
      <c r="B95" s="164"/>
      <c r="C95" s="164"/>
      <c r="D95" s="164"/>
      <c r="E95" s="164"/>
      <c r="F95" s="164"/>
      <c r="G95" s="164"/>
      <c r="H95" s="164"/>
      <c r="I95" s="165"/>
      <c r="J95" s="126">
        <f>J93+J85+J79+J73+J67+J63+J55+J51+J43+J35+A31+K30+J21+J25+J13</f>
        <v>0</v>
      </c>
    </row>
    <row r="96" spans="1:11" x14ac:dyDescent="0.25">
      <c r="A96" s="168"/>
      <c r="B96" s="169"/>
      <c r="C96" s="169"/>
      <c r="D96" s="169"/>
      <c r="E96" s="169"/>
      <c r="F96" s="169"/>
      <c r="G96" s="169"/>
      <c r="H96" s="169"/>
      <c r="I96" s="169"/>
      <c r="J96" s="169"/>
      <c r="K96" s="49"/>
    </row>
    <row r="97" spans="1:11" x14ac:dyDescent="0.25">
      <c r="A97" s="160" t="s">
        <v>68</v>
      </c>
      <c r="B97" s="161"/>
      <c r="C97" s="161"/>
      <c r="D97" s="161"/>
      <c r="E97" s="161"/>
      <c r="F97" s="161"/>
      <c r="G97" s="161"/>
      <c r="H97" s="161"/>
      <c r="I97" s="162"/>
      <c r="J97" s="126">
        <f>J95-J85-J55-F35-J43</f>
        <v>0</v>
      </c>
    </row>
    <row r="98" spans="1:11" x14ac:dyDescent="0.25">
      <c r="A98" s="170"/>
      <c r="B98" s="171"/>
      <c r="C98" s="171"/>
      <c r="D98" s="171"/>
      <c r="E98" s="171"/>
      <c r="F98" s="171"/>
      <c r="G98" s="171"/>
      <c r="H98" s="171"/>
      <c r="I98" s="171"/>
      <c r="J98" s="171"/>
      <c r="K98" s="49"/>
    </row>
    <row r="99" spans="1:11" x14ac:dyDescent="0.25">
      <c r="A99" s="157" t="s">
        <v>73</v>
      </c>
      <c r="B99" s="158"/>
      <c r="C99" s="158"/>
      <c r="D99" s="158"/>
      <c r="E99" s="158"/>
      <c r="F99" s="158"/>
      <c r="G99" s="158"/>
      <c r="H99" s="158"/>
      <c r="I99" s="159"/>
      <c r="J99" s="36">
        <v>0.39</v>
      </c>
    </row>
    <row r="100" spans="1:11" x14ac:dyDescent="0.25">
      <c r="A100" s="170"/>
      <c r="B100" s="171"/>
      <c r="C100" s="171"/>
      <c r="D100" s="171"/>
      <c r="E100" s="171"/>
      <c r="F100" s="171"/>
      <c r="G100" s="171"/>
      <c r="H100" s="171"/>
      <c r="I100" s="171"/>
      <c r="J100" s="171"/>
      <c r="K100" s="49"/>
    </row>
    <row r="101" spans="1:11" x14ac:dyDescent="0.25">
      <c r="A101" s="160" t="s">
        <v>72</v>
      </c>
      <c r="B101" s="161"/>
      <c r="C101" s="161"/>
      <c r="D101" s="161"/>
      <c r="E101" s="161"/>
      <c r="F101" s="161"/>
      <c r="G101" s="161"/>
      <c r="H101" s="161"/>
      <c r="I101" s="162"/>
      <c r="J101" s="121">
        <f>J97*J99</f>
        <v>0</v>
      </c>
    </row>
    <row r="102" spans="1:11" ht="15.75" thickBot="1" x14ac:dyDescent="0.3">
      <c r="A102" s="166"/>
      <c r="B102" s="167"/>
      <c r="C102" s="167"/>
      <c r="D102" s="167"/>
      <c r="E102" s="167"/>
      <c r="F102" s="167"/>
      <c r="G102" s="167"/>
      <c r="H102" s="167"/>
      <c r="I102" s="167"/>
      <c r="J102" s="167"/>
      <c r="K102" s="49"/>
    </row>
    <row r="103" spans="1:11" ht="15.75" thickBot="1" x14ac:dyDescent="0.3">
      <c r="A103" s="154" t="s">
        <v>9</v>
      </c>
      <c r="B103" s="155"/>
      <c r="C103" s="155"/>
      <c r="D103" s="155"/>
      <c r="E103" s="155"/>
      <c r="F103" s="155"/>
      <c r="G103" s="155"/>
      <c r="H103" s="155"/>
      <c r="I103" s="156"/>
      <c r="J103" s="126">
        <f>J101+J95</f>
        <v>0</v>
      </c>
    </row>
  </sheetData>
  <mergeCells count="71">
    <mergeCell ref="A38:I38"/>
    <mergeCell ref="A31:J31"/>
    <mergeCell ref="A15:J15"/>
    <mergeCell ref="G16:H16"/>
    <mergeCell ref="G17:H17"/>
    <mergeCell ref="G18:H18"/>
    <mergeCell ref="G19:H19"/>
    <mergeCell ref="G20:H20"/>
    <mergeCell ref="A37:I37"/>
    <mergeCell ref="G23:H23"/>
    <mergeCell ref="G24:H24"/>
    <mergeCell ref="A50:I50"/>
    <mergeCell ref="A39:I39"/>
    <mergeCell ref="A40:I40"/>
    <mergeCell ref="A41:I41"/>
    <mergeCell ref="A42:I42"/>
    <mergeCell ref="A43:I43"/>
    <mergeCell ref="A44:J44"/>
    <mergeCell ref="A45:I45"/>
    <mergeCell ref="A46:I46"/>
    <mergeCell ref="A47:I47"/>
    <mergeCell ref="A48:I48"/>
    <mergeCell ref="A49:I49"/>
    <mergeCell ref="A61:I61"/>
    <mergeCell ref="A62:I62"/>
    <mergeCell ref="A63:I63"/>
    <mergeCell ref="A64:J64"/>
    <mergeCell ref="A66:I66"/>
    <mergeCell ref="A92:I92"/>
    <mergeCell ref="A80:J80"/>
    <mergeCell ref="A68:J68"/>
    <mergeCell ref="A69:I69"/>
    <mergeCell ref="A70:I70"/>
    <mergeCell ref="A71:I71"/>
    <mergeCell ref="A72:I72"/>
    <mergeCell ref="A73:I73"/>
    <mergeCell ref="A74:J74"/>
    <mergeCell ref="A76:I76"/>
    <mergeCell ref="A77:I77"/>
    <mergeCell ref="A78:I78"/>
    <mergeCell ref="A79:I79"/>
    <mergeCell ref="A86:J86"/>
    <mergeCell ref="A87:I87"/>
    <mergeCell ref="A82:I82"/>
    <mergeCell ref="A83:I83"/>
    <mergeCell ref="A84:I84"/>
    <mergeCell ref="A85:I85"/>
    <mergeCell ref="A91:I91"/>
    <mergeCell ref="A14:J14"/>
    <mergeCell ref="A88:I88"/>
    <mergeCell ref="A89:I89"/>
    <mergeCell ref="A90:I90"/>
    <mergeCell ref="A26:J26"/>
    <mergeCell ref="A67:I67"/>
    <mergeCell ref="A51:I51"/>
    <mergeCell ref="A52:J52"/>
    <mergeCell ref="A56:J56"/>
    <mergeCell ref="A58:I58"/>
    <mergeCell ref="A59:I59"/>
    <mergeCell ref="A60:I60"/>
    <mergeCell ref="A93:I93"/>
    <mergeCell ref="A101:I101"/>
    <mergeCell ref="A102:J102"/>
    <mergeCell ref="A103:I103"/>
    <mergeCell ref="A94:J94"/>
    <mergeCell ref="A95:I95"/>
    <mergeCell ref="A96:J96"/>
    <mergeCell ref="A97:I97"/>
    <mergeCell ref="A98:J98"/>
    <mergeCell ref="A99:I99"/>
    <mergeCell ref="A100:J100"/>
  </mergeCells>
  <pageMargins left="0.7" right="0.7" top="0.75" bottom="0.75" header="0.3" footer="0.3"/>
  <pageSetup scale="39" orientation="portrait" r:id="rId1"/>
  <headerFooter>
    <oddFooter xml:space="preserve">&amp;L&amp;F; &amp;A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zoomScaleNormal="100" workbookViewId="0">
      <selection activeCell="C9" sqref="C9"/>
    </sheetView>
  </sheetViews>
  <sheetFormatPr defaultRowHeight="15" x14ac:dyDescent="0.25"/>
  <cols>
    <col min="1" max="1" width="27.7109375" style="28" customWidth="1"/>
    <col min="2" max="2" width="12.140625" style="28" customWidth="1"/>
    <col min="3" max="3" width="11.28515625" style="28" customWidth="1"/>
    <col min="4" max="4" width="12.5703125" style="28" customWidth="1"/>
    <col min="5" max="5" width="12.7109375" style="28" customWidth="1"/>
    <col min="6" max="6" width="11.85546875" style="28" customWidth="1"/>
    <col min="7" max="7" width="9" style="28" customWidth="1"/>
    <col min="8" max="8" width="11.7109375" style="28" customWidth="1"/>
    <col min="9" max="9" width="11.85546875" style="28" customWidth="1"/>
    <col min="10" max="10" width="13.140625" style="28" customWidth="1"/>
    <col min="11" max="11" width="12.7109375" style="28" customWidth="1"/>
    <col min="12" max="16384" width="9.140625" style="28"/>
  </cols>
  <sheetData>
    <row r="1" spans="1:17" x14ac:dyDescent="0.25">
      <c r="A1" s="28" t="s">
        <v>63</v>
      </c>
      <c r="B1" s="28">
        <f>'Year 2'!B1</f>
        <v>0</v>
      </c>
    </row>
    <row r="2" spans="1:17" x14ac:dyDescent="0.25">
      <c r="A2" s="28" t="s">
        <v>64</v>
      </c>
      <c r="B2" s="51">
        <f>'Year 3'!B3+1</f>
        <v>1095</v>
      </c>
    </row>
    <row r="3" spans="1:17" x14ac:dyDescent="0.25">
      <c r="A3" s="28" t="s">
        <v>65</v>
      </c>
      <c r="B3" s="51">
        <f>B2+364</f>
        <v>1459</v>
      </c>
    </row>
    <row r="4" spans="1:17" x14ac:dyDescent="0.25">
      <c r="A4" s="28" t="s">
        <v>66</v>
      </c>
      <c r="B4" s="28">
        <f>'Year 1'!B4</f>
        <v>0</v>
      </c>
    </row>
    <row r="5" spans="1:17" x14ac:dyDescent="0.25">
      <c r="A5" s="28" t="s">
        <v>67</v>
      </c>
      <c r="B5" s="28">
        <f>'Year 1'!B5</f>
        <v>0</v>
      </c>
    </row>
    <row r="6" spans="1:17" ht="15.75" thickBot="1" x14ac:dyDescent="0.3">
      <c r="B6" s="111"/>
      <c r="C6" s="83"/>
      <c r="D6" s="84"/>
      <c r="E6" s="84"/>
      <c r="F6" s="84"/>
      <c r="G6" s="84"/>
      <c r="H6" s="84"/>
      <c r="I6" s="84"/>
    </row>
    <row r="7" spans="1:17" ht="15.75" thickBot="1" x14ac:dyDescent="0.3">
      <c r="A7" s="95" t="s">
        <v>116</v>
      </c>
      <c r="B7" s="94"/>
      <c r="C7" s="94"/>
      <c r="D7" s="94"/>
      <c r="E7" s="94"/>
      <c r="F7" s="94"/>
      <c r="G7" s="94"/>
      <c r="H7" s="94"/>
      <c r="I7" s="94"/>
      <c r="J7" s="94"/>
    </row>
    <row r="8" spans="1:17" s="29" customFormat="1" ht="90" x14ac:dyDescent="0.25">
      <c r="A8" s="31" t="s">
        <v>44</v>
      </c>
      <c r="B8" s="31" t="s">
        <v>133</v>
      </c>
      <c r="C8" s="31" t="s">
        <v>125</v>
      </c>
      <c r="D8" s="31" t="s">
        <v>100</v>
      </c>
      <c r="E8" s="31" t="s">
        <v>70</v>
      </c>
      <c r="F8" s="31" t="s">
        <v>71</v>
      </c>
      <c r="G8" s="31" t="s">
        <v>46</v>
      </c>
      <c r="H8" s="31" t="s">
        <v>47</v>
      </c>
      <c r="I8" s="31" t="s">
        <v>49</v>
      </c>
      <c r="J8" s="31" t="s">
        <v>4</v>
      </c>
      <c r="K8" s="29" t="s">
        <v>129</v>
      </c>
      <c r="L8" s="29" t="s">
        <v>130</v>
      </c>
    </row>
    <row r="9" spans="1:17" x14ac:dyDescent="0.25">
      <c r="A9" s="32"/>
      <c r="B9" s="120">
        <f>IF('Year 1'!B6&gt;3,'Year 3'!B9*1.03,0)</f>
        <v>0</v>
      </c>
      <c r="C9" s="124">
        <f>IF('Year 1'!$B$6&gt;3,'Year 3'!C9,0)</f>
        <v>0</v>
      </c>
      <c r="D9" s="124">
        <f>IF('Year 1'!$B$6&gt;3,'Year 3'!D9,0)</f>
        <v>0</v>
      </c>
      <c r="E9" s="121">
        <f>B9/30*C9</f>
        <v>0</v>
      </c>
      <c r="F9" s="121">
        <f>B9/24*D9</f>
        <v>0</v>
      </c>
      <c r="G9" s="114">
        <v>0.376</v>
      </c>
      <c r="H9" s="114">
        <v>0.45700000000000002</v>
      </c>
      <c r="I9" s="121">
        <f>E9*G9+F9*H9</f>
        <v>0</v>
      </c>
      <c r="J9" s="121">
        <f>E9+I9+F9</f>
        <v>0</v>
      </c>
      <c r="K9" s="127">
        <f>(C9+(D9*1.25))/52</f>
        <v>0</v>
      </c>
      <c r="L9" s="28">
        <f>(C9/4)+((D9*1.25)/4)</f>
        <v>0</v>
      </c>
    </row>
    <row r="10" spans="1:17" x14ac:dyDescent="0.25">
      <c r="A10" s="32"/>
      <c r="B10" s="120">
        <f>IF('Year 1'!B6&gt;3,'Year 3'!B10*1.03,0)</f>
        <v>0</v>
      </c>
      <c r="C10" s="124">
        <f>IF('Year 1'!$B$6&gt;3,'Year 3'!C10,0)</f>
        <v>0</v>
      </c>
      <c r="D10" s="124">
        <f>IF('Year 1'!$B$6&gt;3,'Year 3'!D10,0)</f>
        <v>0</v>
      </c>
      <c r="E10" s="121">
        <f t="shared" ref="E10:E12" si="0">B10/30*C10</f>
        <v>0</v>
      </c>
      <c r="F10" s="121">
        <f>B10/24*D10</f>
        <v>0</v>
      </c>
      <c r="G10" s="114">
        <v>0.376</v>
      </c>
      <c r="H10" s="114">
        <v>0.45700000000000002</v>
      </c>
      <c r="I10" s="121">
        <f t="shared" ref="I10:I12" si="1">E10*G10+F10*H10</f>
        <v>0</v>
      </c>
      <c r="J10" s="121">
        <f t="shared" ref="J10:J12" si="2">E10+I10+F10</f>
        <v>0</v>
      </c>
      <c r="K10" s="127">
        <f t="shared" ref="K10:K12" si="3">(C10+(D10*1.25))/52</f>
        <v>0</v>
      </c>
      <c r="L10" s="28">
        <f t="shared" ref="L10:L12" si="4">(C10/4)+((D10*1.25)/4)</f>
        <v>0</v>
      </c>
    </row>
    <row r="11" spans="1:17" x14ac:dyDescent="0.25">
      <c r="A11" s="32"/>
      <c r="B11" s="120">
        <f>IF('Year 1'!B6&gt;3,'Year 3'!B11*1.03,0)</f>
        <v>0</v>
      </c>
      <c r="C11" s="124">
        <f>IF('Year 1'!$B$6&gt;3,'Year 3'!C11,0)</f>
        <v>0</v>
      </c>
      <c r="D11" s="124">
        <f>IF('Year 1'!$B$6&gt;3,'Year 3'!D11,0)</f>
        <v>0</v>
      </c>
      <c r="E11" s="121">
        <f t="shared" si="0"/>
        <v>0</v>
      </c>
      <c r="F11" s="121">
        <f>B11/24*D11</f>
        <v>0</v>
      </c>
      <c r="G11" s="114">
        <v>0.376</v>
      </c>
      <c r="H11" s="114">
        <v>0.45700000000000002</v>
      </c>
      <c r="I11" s="121">
        <f t="shared" si="1"/>
        <v>0</v>
      </c>
      <c r="J11" s="121">
        <f t="shared" si="2"/>
        <v>0</v>
      </c>
      <c r="K11" s="127">
        <f t="shared" si="3"/>
        <v>0</v>
      </c>
      <c r="L11" s="28">
        <f t="shared" si="4"/>
        <v>0</v>
      </c>
    </row>
    <row r="12" spans="1:17" x14ac:dyDescent="0.25">
      <c r="A12" s="32"/>
      <c r="B12" s="120">
        <f>IF('Year 1'!B6&gt;3,'Year 3'!B12*1.03,0)</f>
        <v>0</v>
      </c>
      <c r="C12" s="124">
        <f>IF('Year 1'!$B$6&gt;3,'Year 3'!C12,0)</f>
        <v>0</v>
      </c>
      <c r="D12" s="124">
        <f>IF('Year 1'!$B$6&gt;3,'Year 3'!D12,0)</f>
        <v>0</v>
      </c>
      <c r="E12" s="121">
        <f t="shared" si="0"/>
        <v>0</v>
      </c>
      <c r="F12" s="121">
        <f>B12/24*D12</f>
        <v>0</v>
      </c>
      <c r="G12" s="114">
        <v>0.376</v>
      </c>
      <c r="H12" s="114">
        <v>0.45700000000000002</v>
      </c>
      <c r="I12" s="121">
        <f t="shared" si="1"/>
        <v>0</v>
      </c>
      <c r="J12" s="121">
        <f t="shared" si="2"/>
        <v>0</v>
      </c>
      <c r="K12" s="127">
        <f t="shared" si="3"/>
        <v>0</v>
      </c>
      <c r="L12" s="28">
        <f t="shared" si="4"/>
        <v>0</v>
      </c>
      <c r="Q12"/>
    </row>
    <row r="13" spans="1:17" x14ac:dyDescent="0.25">
      <c r="A13" s="41" t="s">
        <v>84</v>
      </c>
      <c r="B13" s="90"/>
      <c r="C13" s="90"/>
      <c r="D13" s="90"/>
      <c r="E13" s="41">
        <f>SUM(E9:E12)</f>
        <v>0</v>
      </c>
      <c r="F13" s="41">
        <f>SUM(F9:F12)</f>
        <v>0</v>
      </c>
      <c r="G13" s="45"/>
      <c r="H13" s="45"/>
      <c r="I13" s="41">
        <f>SUM(I9:I12)</f>
        <v>0</v>
      </c>
      <c r="J13" s="41">
        <f>SUM(J9:J12)</f>
        <v>0</v>
      </c>
    </row>
    <row r="14" spans="1:17" s="110" customFormat="1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0"/>
    </row>
    <row r="15" spans="1:17" x14ac:dyDescent="0.25">
      <c r="A15" s="175" t="s">
        <v>117</v>
      </c>
      <c r="B15" s="176"/>
      <c r="C15" s="176"/>
      <c r="D15" s="176"/>
      <c r="E15" s="176"/>
      <c r="F15" s="176"/>
      <c r="G15" s="176"/>
      <c r="H15" s="176"/>
      <c r="I15" s="176"/>
      <c r="J15" s="177"/>
      <c r="K15" s="49"/>
    </row>
    <row r="16" spans="1:17" s="29" customFormat="1" ht="30" x14ac:dyDescent="0.25">
      <c r="A16" s="33" t="s">
        <v>50</v>
      </c>
      <c r="B16" s="33" t="s">
        <v>95</v>
      </c>
      <c r="C16" s="33" t="s">
        <v>96</v>
      </c>
      <c r="D16" s="33" t="s">
        <v>128</v>
      </c>
      <c r="E16" s="33" t="s">
        <v>48</v>
      </c>
      <c r="F16" s="33"/>
      <c r="G16" s="134" t="s">
        <v>54</v>
      </c>
      <c r="H16" s="134"/>
      <c r="I16" s="33" t="s">
        <v>49</v>
      </c>
      <c r="J16" s="33" t="s">
        <v>4</v>
      </c>
    </row>
    <row r="17" spans="1:15" x14ac:dyDescent="0.25">
      <c r="A17" s="32"/>
      <c r="B17" s="120">
        <f>IF('Year 1'!B$6&gt;3,'Year 3'!B17*1.03,0)</f>
        <v>0</v>
      </c>
      <c r="C17" s="124">
        <f>IF('Year 1'!$B$6&gt;3,'Year 3'!C17,0)</f>
        <v>0</v>
      </c>
      <c r="D17" s="124">
        <f>IF('Year 1'!$B$6&gt;3,'Year 3'!D17,0)</f>
        <v>0</v>
      </c>
      <c r="E17" s="121">
        <f>B17*C17*D17</f>
        <v>0</v>
      </c>
      <c r="F17" s="115"/>
      <c r="G17" s="140">
        <v>0.45700000000000002</v>
      </c>
      <c r="H17" s="141"/>
      <c r="I17" s="121">
        <f>G17*E17</f>
        <v>0</v>
      </c>
      <c r="J17" s="121">
        <f t="shared" ref="J17:J20" si="5">E17+I17</f>
        <v>0</v>
      </c>
      <c r="O17" s="106"/>
    </row>
    <row r="18" spans="1:15" x14ac:dyDescent="0.25">
      <c r="A18" s="32"/>
      <c r="B18" s="120">
        <f>IF('Year 1'!B$6&gt;3,'Year 3'!B18*1.03,0)</f>
        <v>0</v>
      </c>
      <c r="C18" s="124">
        <f>IF('Year 1'!$B$6&gt;3,'Year 3'!C18,0)</f>
        <v>0</v>
      </c>
      <c r="D18" s="124">
        <f>IF('Year 1'!$B$6&gt;3,'Year 3'!D18,0)</f>
        <v>0</v>
      </c>
      <c r="E18" s="121">
        <f t="shared" ref="E18:E20" si="6">B18*C18*D18</f>
        <v>0</v>
      </c>
      <c r="F18" s="115"/>
      <c r="G18" s="140">
        <v>0.45700000000000002</v>
      </c>
      <c r="H18" s="141"/>
      <c r="I18" s="121">
        <f t="shared" ref="I18:I20" si="7">G18*E18</f>
        <v>0</v>
      </c>
      <c r="J18" s="121">
        <f t="shared" si="5"/>
        <v>0</v>
      </c>
    </row>
    <row r="19" spans="1:15" x14ac:dyDescent="0.25">
      <c r="A19" s="32"/>
      <c r="B19" s="120">
        <f>IF('Year 1'!B$6&gt;3,'Year 3'!B19*1.03,0)</f>
        <v>0</v>
      </c>
      <c r="C19" s="124">
        <f>IF('Year 1'!$B$6&gt;3,'Year 3'!C19,0)</f>
        <v>0</v>
      </c>
      <c r="D19" s="124">
        <f>IF('Year 1'!$B$6&gt;3,'Year 3'!D19,0)</f>
        <v>0</v>
      </c>
      <c r="E19" s="121">
        <f t="shared" si="6"/>
        <v>0</v>
      </c>
      <c r="F19" s="115"/>
      <c r="G19" s="140">
        <v>0.45700000000000002</v>
      </c>
      <c r="H19" s="141"/>
      <c r="I19" s="121">
        <f t="shared" si="7"/>
        <v>0</v>
      </c>
      <c r="J19" s="121">
        <f t="shared" si="5"/>
        <v>0</v>
      </c>
    </row>
    <row r="20" spans="1:15" x14ac:dyDescent="0.25">
      <c r="A20" s="32"/>
      <c r="B20" s="120">
        <f>IF('Year 1'!B$6&gt;3,'Year 3'!B20*1.03,0)</f>
        <v>0</v>
      </c>
      <c r="C20" s="124">
        <f>IF('Year 1'!$B$6&gt;3,'Year 3'!C20,0)</f>
        <v>0</v>
      </c>
      <c r="D20" s="124">
        <f>IF('Year 1'!$B$6&gt;3,'Year 3'!D20,0)</f>
        <v>0</v>
      </c>
      <c r="E20" s="121">
        <f t="shared" si="6"/>
        <v>0</v>
      </c>
      <c r="F20" s="115"/>
      <c r="G20" s="140">
        <v>0.45700000000000002</v>
      </c>
      <c r="H20" s="141"/>
      <c r="I20" s="121">
        <f t="shared" si="7"/>
        <v>0</v>
      </c>
      <c r="J20" s="121">
        <f t="shared" si="5"/>
        <v>0</v>
      </c>
    </row>
    <row r="21" spans="1:15" x14ac:dyDescent="0.25">
      <c r="A21" s="41" t="s">
        <v>97</v>
      </c>
      <c r="B21" s="41"/>
      <c r="C21" s="64"/>
      <c r="D21" s="41"/>
      <c r="E21" s="41">
        <f>SUM(E17:E20)</f>
        <v>0</v>
      </c>
      <c r="F21" s="46"/>
      <c r="G21" s="47"/>
      <c r="H21" s="48"/>
      <c r="I21" s="41">
        <f>SUM(I17:I20)</f>
        <v>0</v>
      </c>
      <c r="J21" s="41">
        <f>SUM(J17:J20)</f>
        <v>0</v>
      </c>
    </row>
    <row r="22" spans="1:15" s="30" customFormat="1" x14ac:dyDescent="0.25">
      <c r="A22" s="76"/>
      <c r="B22" s="77"/>
      <c r="C22" s="78"/>
      <c r="D22" s="77"/>
      <c r="E22" s="77"/>
      <c r="F22" s="77"/>
      <c r="G22" s="79"/>
      <c r="H22" s="79"/>
      <c r="I22" s="77"/>
      <c r="J22" s="77"/>
    </row>
    <row r="23" spans="1:15" s="30" customFormat="1" ht="30" x14ac:dyDescent="0.25">
      <c r="A23" s="33" t="s">
        <v>112</v>
      </c>
      <c r="B23" s="33" t="s">
        <v>126</v>
      </c>
      <c r="C23" s="33" t="s">
        <v>127</v>
      </c>
      <c r="D23" s="33"/>
      <c r="E23" s="33" t="s">
        <v>48</v>
      </c>
      <c r="F23" s="33"/>
      <c r="G23" s="134" t="s">
        <v>54</v>
      </c>
      <c r="H23" s="134"/>
      <c r="I23" s="33" t="s">
        <v>49</v>
      </c>
      <c r="J23" s="33" t="s">
        <v>4</v>
      </c>
    </row>
    <row r="24" spans="1:15" s="30" customFormat="1" x14ac:dyDescent="0.25">
      <c r="A24" s="32"/>
      <c r="B24" s="38">
        <f>IF('Year 1'!B$6&gt;3,'Year 3'!B24*1.03,0)</f>
        <v>0</v>
      </c>
      <c r="C24" s="63"/>
      <c r="D24" s="32"/>
      <c r="E24" s="38">
        <f>B24/12*C24</f>
        <v>0</v>
      </c>
      <c r="F24" s="44"/>
      <c r="G24" s="135">
        <v>0.65</v>
      </c>
      <c r="H24" s="136"/>
      <c r="I24" s="32">
        <f>G24*E24</f>
        <v>0</v>
      </c>
      <c r="J24" s="32">
        <f t="shared" ref="J24" si="8">E24+I24</f>
        <v>0</v>
      </c>
    </row>
    <row r="25" spans="1:15" x14ac:dyDescent="0.25">
      <c r="A25" s="41" t="s">
        <v>105</v>
      </c>
      <c r="B25" s="41"/>
      <c r="C25" s="64"/>
      <c r="D25" s="41"/>
      <c r="E25" s="41">
        <f>SUM(E24:E24)</f>
        <v>0</v>
      </c>
      <c r="F25" s="46"/>
      <c r="G25" s="47"/>
      <c r="H25" s="48"/>
      <c r="I25" s="41">
        <f>SUM(I24:I24)</f>
        <v>0</v>
      </c>
      <c r="J25" s="41">
        <f>SUM(J24:J24)</f>
        <v>0</v>
      </c>
      <c r="K25" s="49"/>
    </row>
    <row r="26" spans="1:15" x14ac:dyDescent="0.25">
      <c r="A26" s="131"/>
      <c r="B26" s="132"/>
      <c r="C26" s="132"/>
      <c r="D26" s="132"/>
      <c r="E26" s="132"/>
      <c r="F26" s="132"/>
      <c r="G26" s="132"/>
      <c r="H26" s="132"/>
      <c r="I26" s="132"/>
      <c r="J26" s="133"/>
      <c r="K26" s="49"/>
    </row>
    <row r="27" spans="1:15" s="29" customFormat="1" ht="30" customHeight="1" x14ac:dyDescent="0.25">
      <c r="A27" s="88" t="s">
        <v>51</v>
      </c>
      <c r="B27" s="88" t="s">
        <v>121</v>
      </c>
      <c r="C27" s="88" t="s">
        <v>122</v>
      </c>
      <c r="D27" s="88" t="s">
        <v>52</v>
      </c>
      <c r="E27" s="88" t="s">
        <v>115</v>
      </c>
      <c r="F27" s="88" t="s">
        <v>70</v>
      </c>
      <c r="G27" s="88" t="s">
        <v>53</v>
      </c>
      <c r="H27" s="87" t="s">
        <v>114</v>
      </c>
      <c r="I27" s="88" t="s">
        <v>71</v>
      </c>
      <c r="J27" s="89" t="s">
        <v>69</v>
      </c>
      <c r="K27" s="88" t="s">
        <v>4</v>
      </c>
    </row>
    <row r="28" spans="1:15" x14ac:dyDescent="0.25">
      <c r="A28" s="32"/>
      <c r="B28" s="128">
        <f>'Year 1'!B28</f>
        <v>0</v>
      </c>
      <c r="C28" s="123">
        <f>'Year 1'!C28</f>
        <v>0</v>
      </c>
      <c r="D28" s="124">
        <f>IF('Year 1'!$B$6&gt;3,'Year 3'!D28,0)</f>
        <v>0</v>
      </c>
      <c r="E28" s="124">
        <f>IF('Year 1'!$B$6&gt;3,'Year 3'!E28,0)</f>
        <v>0</v>
      </c>
      <c r="F28" s="121">
        <f>B28*D28*E28*C28</f>
        <v>0</v>
      </c>
      <c r="G28" s="124">
        <f>IF('Year 1'!$B$6&gt;3,'Year 3'!G28,0)</f>
        <v>0</v>
      </c>
      <c r="H28" s="124">
        <f>IF('Year 1'!$B$6&gt;3,'Year 3'!H28,0)</f>
        <v>0</v>
      </c>
      <c r="I28" s="121">
        <f>B28*G28*H28*C28</f>
        <v>0</v>
      </c>
      <c r="J28" s="125">
        <f>0.0765*F28</f>
        <v>0</v>
      </c>
      <c r="K28" s="116">
        <f>F28+I28+J28</f>
        <v>0</v>
      </c>
    </row>
    <row r="29" spans="1:15" x14ac:dyDescent="0.25">
      <c r="A29" s="32"/>
      <c r="B29" s="128">
        <f>'Year 1'!B29</f>
        <v>0</v>
      </c>
      <c r="C29" s="123">
        <f>'Year 1'!C29</f>
        <v>0</v>
      </c>
      <c r="D29" s="124">
        <f>IF('Year 1'!$B$6&gt;3,'Year 3'!D29,0)</f>
        <v>0</v>
      </c>
      <c r="E29" s="124">
        <f>IF('Year 1'!$B$6&gt;3,'Year 3'!E29,0)</f>
        <v>0</v>
      </c>
      <c r="F29" s="121">
        <f>B29*D29*E29*C29</f>
        <v>0</v>
      </c>
      <c r="G29" s="124">
        <f>IF('Year 1'!$B$6&gt;3,'Year 3'!G29,0)</f>
        <v>0</v>
      </c>
      <c r="H29" s="124">
        <f>IF('Year 1'!$B$6&gt;3,'Year 3'!H29,0)</f>
        <v>0</v>
      </c>
      <c r="I29" s="121">
        <f>B29*G29*H29*C29</f>
        <v>0</v>
      </c>
      <c r="J29" s="125">
        <f>0.0765*F29</f>
        <v>0</v>
      </c>
      <c r="K29" s="116">
        <f>F29+I29+J29</f>
        <v>0</v>
      </c>
    </row>
    <row r="30" spans="1:15" x14ac:dyDescent="0.25">
      <c r="A30" s="41" t="s">
        <v>85</v>
      </c>
      <c r="B30" s="41"/>
      <c r="C30" s="41"/>
      <c r="D30" s="41"/>
      <c r="E30" s="90"/>
      <c r="F30" s="41">
        <f>SUM(F28:F29)</f>
        <v>0</v>
      </c>
      <c r="G30" s="41"/>
      <c r="H30" s="90"/>
      <c r="I30" s="41">
        <f>SUM(I28:I29)</f>
        <v>0</v>
      </c>
      <c r="J30" s="66">
        <f>J28+J29</f>
        <v>0</v>
      </c>
      <c r="K30" s="41">
        <f>SUM(K28:K29)</f>
        <v>0</v>
      </c>
    </row>
    <row r="31" spans="1:15" x14ac:dyDescent="0.25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49"/>
    </row>
    <row r="32" spans="1:15" ht="90" x14ac:dyDescent="0.25">
      <c r="A32" s="33" t="s">
        <v>55</v>
      </c>
      <c r="B32" s="33" t="s">
        <v>113</v>
      </c>
      <c r="C32" s="112" t="s">
        <v>103</v>
      </c>
      <c r="D32" s="31" t="s">
        <v>104</v>
      </c>
      <c r="E32" s="33" t="s">
        <v>56</v>
      </c>
      <c r="F32" s="33" t="s">
        <v>57</v>
      </c>
      <c r="G32" s="70"/>
      <c r="H32" s="70"/>
      <c r="I32" s="71"/>
      <c r="J32" s="33" t="s">
        <v>58</v>
      </c>
    </row>
    <row r="33" spans="1:11" x14ac:dyDescent="0.25">
      <c r="A33" s="32"/>
      <c r="B33" s="128">
        <f>IF('Year 1'!$B$6&gt;3,'Year 3'!B33,0)</f>
        <v>0</v>
      </c>
      <c r="C33" s="72">
        <f>208.33</f>
        <v>208.33</v>
      </c>
      <c r="D33" s="72">
        <v>585.25</v>
      </c>
      <c r="E33" s="121">
        <f>B33*C33</f>
        <v>0</v>
      </c>
      <c r="F33" s="121" t="s">
        <v>132</v>
      </c>
      <c r="G33" s="117"/>
      <c r="H33" s="117"/>
      <c r="I33" s="118"/>
      <c r="J33" s="121">
        <f>E33</f>
        <v>0</v>
      </c>
    </row>
    <row r="34" spans="1:11" x14ac:dyDescent="0.25">
      <c r="A34" s="32"/>
      <c r="B34" s="128">
        <f>IF('Year 1'!$B$6&gt;3,'Year 3'!B34,0)</f>
        <v>0</v>
      </c>
      <c r="C34" s="72">
        <f>208.33</f>
        <v>208.33</v>
      </c>
      <c r="D34" s="72">
        <v>585.25</v>
      </c>
      <c r="E34" s="121">
        <f>B34*C34</f>
        <v>0</v>
      </c>
      <c r="F34" s="121" t="s">
        <v>132</v>
      </c>
      <c r="G34" s="117"/>
      <c r="H34" s="117"/>
      <c r="I34" s="118"/>
      <c r="J34" s="121">
        <f>E34</f>
        <v>0</v>
      </c>
    </row>
    <row r="35" spans="1:11" x14ac:dyDescent="0.25">
      <c r="A35" s="41" t="s">
        <v>86</v>
      </c>
      <c r="B35" s="41"/>
      <c r="C35" s="73"/>
      <c r="D35" s="73"/>
      <c r="E35" s="41">
        <f>SUM(E33:E34)</f>
        <v>0</v>
      </c>
      <c r="F35" s="41">
        <f>SUM(F33:F34)</f>
        <v>0</v>
      </c>
      <c r="G35" s="53"/>
      <c r="H35" s="53"/>
      <c r="I35" s="54"/>
      <c r="J35" s="41">
        <f>SUM(J33:J34)</f>
        <v>0</v>
      </c>
    </row>
    <row r="36" spans="1:11" x14ac:dyDescent="0.25">
      <c r="K36" s="49"/>
    </row>
    <row r="37" spans="1:11" x14ac:dyDescent="0.25">
      <c r="A37" s="172" t="s">
        <v>118</v>
      </c>
      <c r="B37" s="173"/>
      <c r="C37" s="173"/>
      <c r="D37" s="173"/>
      <c r="E37" s="173"/>
      <c r="F37" s="173"/>
      <c r="G37" s="173"/>
      <c r="H37" s="173"/>
      <c r="I37" s="174"/>
      <c r="J37" s="96" t="s">
        <v>45</v>
      </c>
    </row>
    <row r="38" spans="1:11" x14ac:dyDescent="0.25">
      <c r="A38" s="142"/>
      <c r="B38" s="143"/>
      <c r="C38" s="143"/>
      <c r="D38" s="143"/>
      <c r="E38" s="143"/>
      <c r="F38" s="143"/>
      <c r="G38" s="143"/>
      <c r="H38" s="143"/>
      <c r="I38" s="144"/>
      <c r="J38" s="123"/>
    </row>
    <row r="39" spans="1:11" x14ac:dyDescent="0.25">
      <c r="A39" s="142"/>
      <c r="B39" s="143"/>
      <c r="C39" s="143"/>
      <c r="D39" s="143"/>
      <c r="E39" s="143"/>
      <c r="F39" s="143"/>
      <c r="G39" s="143"/>
      <c r="H39" s="143"/>
      <c r="I39" s="144"/>
      <c r="J39" s="123"/>
    </row>
    <row r="40" spans="1:11" x14ac:dyDescent="0.25">
      <c r="A40" s="142"/>
      <c r="B40" s="143"/>
      <c r="C40" s="143"/>
      <c r="D40" s="143"/>
      <c r="E40" s="143"/>
      <c r="F40" s="143"/>
      <c r="G40" s="143"/>
      <c r="H40" s="143"/>
      <c r="I40" s="144"/>
      <c r="J40" s="123"/>
    </row>
    <row r="41" spans="1:11" x14ac:dyDescent="0.25">
      <c r="A41" s="142"/>
      <c r="B41" s="143"/>
      <c r="C41" s="143"/>
      <c r="D41" s="143"/>
      <c r="E41" s="143"/>
      <c r="F41" s="143"/>
      <c r="G41" s="143"/>
      <c r="H41" s="143"/>
      <c r="I41" s="144"/>
      <c r="J41" s="123"/>
    </row>
    <row r="42" spans="1:11" x14ac:dyDescent="0.25">
      <c r="A42" s="142"/>
      <c r="B42" s="143"/>
      <c r="C42" s="143"/>
      <c r="D42" s="143"/>
      <c r="E42" s="143"/>
      <c r="F42" s="143"/>
      <c r="G42" s="143"/>
      <c r="H42" s="143"/>
      <c r="I42" s="144"/>
      <c r="J42" s="123"/>
    </row>
    <row r="43" spans="1:11" x14ac:dyDescent="0.25">
      <c r="A43" s="148" t="s">
        <v>87</v>
      </c>
      <c r="B43" s="148"/>
      <c r="C43" s="148"/>
      <c r="D43" s="148"/>
      <c r="E43" s="148"/>
      <c r="F43" s="148"/>
      <c r="G43" s="148"/>
      <c r="H43" s="148"/>
      <c r="I43" s="148"/>
      <c r="J43" s="121">
        <f>SUM(J38:J42)</f>
        <v>0</v>
      </c>
    </row>
    <row r="44" spans="1:11" x14ac:dyDescent="0.25">
      <c r="A44" s="131"/>
      <c r="B44" s="132"/>
      <c r="C44" s="132"/>
      <c r="D44" s="132"/>
      <c r="E44" s="132"/>
      <c r="F44" s="132"/>
      <c r="G44" s="132"/>
      <c r="H44" s="132"/>
      <c r="I44" s="132"/>
      <c r="J44" s="132"/>
      <c r="K44" s="49"/>
    </row>
    <row r="45" spans="1:11" x14ac:dyDescent="0.25">
      <c r="A45" s="172" t="s">
        <v>119</v>
      </c>
      <c r="B45" s="173"/>
      <c r="C45" s="173"/>
      <c r="D45" s="173"/>
      <c r="E45" s="173"/>
      <c r="F45" s="173"/>
      <c r="G45" s="173"/>
      <c r="H45" s="173"/>
      <c r="I45" s="174"/>
      <c r="J45" s="96" t="s">
        <v>45</v>
      </c>
    </row>
    <row r="46" spans="1:11" x14ac:dyDescent="0.25">
      <c r="A46" s="142"/>
      <c r="B46" s="143"/>
      <c r="C46" s="143"/>
      <c r="D46" s="143"/>
      <c r="E46" s="143"/>
      <c r="F46" s="143"/>
      <c r="G46" s="143"/>
      <c r="H46" s="143"/>
      <c r="I46" s="144"/>
      <c r="J46" s="124">
        <f>IF('Year 1'!$B$6&gt;3,'Year 3'!J46,0)</f>
        <v>0</v>
      </c>
    </row>
    <row r="47" spans="1:11" x14ac:dyDescent="0.25">
      <c r="A47" s="142"/>
      <c r="B47" s="143"/>
      <c r="C47" s="143"/>
      <c r="D47" s="143"/>
      <c r="E47" s="143"/>
      <c r="F47" s="143"/>
      <c r="G47" s="143"/>
      <c r="H47" s="143"/>
      <c r="I47" s="144"/>
      <c r="J47" s="123"/>
    </row>
    <row r="48" spans="1:11" x14ac:dyDescent="0.25">
      <c r="A48" s="142"/>
      <c r="B48" s="143"/>
      <c r="C48" s="143"/>
      <c r="D48" s="143"/>
      <c r="E48" s="143"/>
      <c r="F48" s="143"/>
      <c r="G48" s="143"/>
      <c r="H48" s="143"/>
      <c r="I48" s="144"/>
      <c r="J48" s="123"/>
    </row>
    <row r="49" spans="1:11" x14ac:dyDescent="0.25">
      <c r="A49" s="142"/>
      <c r="B49" s="143"/>
      <c r="C49" s="143"/>
      <c r="D49" s="143"/>
      <c r="E49" s="143"/>
      <c r="F49" s="143"/>
      <c r="G49" s="143"/>
      <c r="H49" s="143"/>
      <c r="I49" s="144"/>
      <c r="J49" s="123"/>
    </row>
    <row r="50" spans="1:11" x14ac:dyDescent="0.25">
      <c r="A50" s="142"/>
      <c r="B50" s="143"/>
      <c r="C50" s="143"/>
      <c r="D50" s="143"/>
      <c r="E50" s="143"/>
      <c r="F50" s="143"/>
      <c r="G50" s="143"/>
      <c r="H50" s="143"/>
      <c r="I50" s="144"/>
      <c r="J50" s="123"/>
    </row>
    <row r="51" spans="1:11" x14ac:dyDescent="0.25">
      <c r="A51" s="148" t="s">
        <v>88</v>
      </c>
      <c r="B51" s="148"/>
      <c r="C51" s="148"/>
      <c r="D51" s="148"/>
      <c r="E51" s="148"/>
      <c r="F51" s="148"/>
      <c r="G51" s="148"/>
      <c r="H51" s="148"/>
      <c r="I51" s="148"/>
      <c r="J51" s="121">
        <f>SUM(J46:J50)</f>
        <v>0</v>
      </c>
    </row>
    <row r="52" spans="1:11" x14ac:dyDescent="0.25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49"/>
    </row>
    <row r="53" spans="1:11" x14ac:dyDescent="0.25">
      <c r="A53" s="99" t="s">
        <v>11</v>
      </c>
      <c r="B53" s="99" t="s">
        <v>59</v>
      </c>
      <c r="C53" s="99" t="s">
        <v>0</v>
      </c>
      <c r="D53" s="99" t="s">
        <v>60</v>
      </c>
      <c r="E53" s="99" t="s">
        <v>61</v>
      </c>
      <c r="F53" s="99"/>
      <c r="G53" s="99"/>
      <c r="H53" s="99"/>
      <c r="I53" s="99"/>
      <c r="J53" s="96" t="s">
        <v>62</v>
      </c>
    </row>
    <row r="54" spans="1:11" x14ac:dyDescent="0.25">
      <c r="A54" s="32"/>
      <c r="B54" s="124">
        <f>IF('Year 1'!$B$6&gt;3,'Year 3'!B54,0)</f>
        <v>0</v>
      </c>
      <c r="C54" s="124">
        <f>IF('Year 1'!$B$6&gt;3,'Year 3'!C54,0)</f>
        <v>0</v>
      </c>
      <c r="D54" s="124">
        <f>IF('Year 1'!$B$6&gt;3,'Year 3'!D54,0)</f>
        <v>0</v>
      </c>
      <c r="E54" s="124">
        <f>IF('Year 1'!$B$6&gt;3,'Year 3'!E54,0)</f>
        <v>0</v>
      </c>
      <c r="F54" s="32"/>
      <c r="G54" s="32"/>
      <c r="H54" s="32"/>
      <c r="I54" s="32"/>
      <c r="J54" s="121">
        <f>SUM(B54:E54)</f>
        <v>0</v>
      </c>
    </row>
    <row r="55" spans="1:11" x14ac:dyDescent="0.25">
      <c r="A55" s="41" t="s">
        <v>89</v>
      </c>
      <c r="B55" s="41">
        <f>B54</f>
        <v>0</v>
      </c>
      <c r="C55" s="41">
        <f>C54</f>
        <v>0</v>
      </c>
      <c r="D55" s="41">
        <f>D54</f>
        <v>0</v>
      </c>
      <c r="E55" s="41">
        <f>E54</f>
        <v>0</v>
      </c>
      <c r="F55" s="41"/>
      <c r="G55" s="41"/>
      <c r="H55" s="41"/>
      <c r="I55" s="41"/>
      <c r="J55" s="41">
        <f>J54</f>
        <v>0</v>
      </c>
    </row>
    <row r="56" spans="1:11" x14ac:dyDescent="0.25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49"/>
    </row>
    <row r="57" spans="1:11" x14ac:dyDescent="0.25">
      <c r="A57" s="103" t="s">
        <v>120</v>
      </c>
      <c r="B57" s="100"/>
      <c r="C57" s="100"/>
      <c r="D57" s="100"/>
      <c r="E57" s="100"/>
      <c r="F57" s="100"/>
      <c r="G57" s="100"/>
      <c r="H57" s="100"/>
      <c r="I57" s="101"/>
      <c r="J57" s="97" t="s">
        <v>45</v>
      </c>
    </row>
    <row r="58" spans="1:11" x14ac:dyDescent="0.25">
      <c r="A58" s="142"/>
      <c r="B58" s="143"/>
      <c r="C58" s="143"/>
      <c r="D58" s="143"/>
      <c r="E58" s="143"/>
      <c r="F58" s="143"/>
      <c r="G58" s="143"/>
      <c r="H58" s="143"/>
      <c r="I58" s="144"/>
      <c r="J58" s="123"/>
    </row>
    <row r="59" spans="1:11" x14ac:dyDescent="0.25">
      <c r="A59" s="142"/>
      <c r="B59" s="143"/>
      <c r="C59" s="143"/>
      <c r="D59" s="143"/>
      <c r="E59" s="143"/>
      <c r="F59" s="143"/>
      <c r="G59" s="143"/>
      <c r="H59" s="143"/>
      <c r="I59" s="144"/>
      <c r="J59" s="123"/>
    </row>
    <row r="60" spans="1:11" x14ac:dyDescent="0.25">
      <c r="A60" s="142"/>
      <c r="B60" s="143"/>
      <c r="C60" s="143"/>
      <c r="D60" s="143"/>
      <c r="E60" s="143"/>
      <c r="F60" s="143"/>
      <c r="G60" s="143"/>
      <c r="H60" s="143"/>
      <c r="I60" s="144"/>
      <c r="J60" s="123"/>
    </row>
    <row r="61" spans="1:11" x14ac:dyDescent="0.25">
      <c r="A61" s="149"/>
      <c r="B61" s="149"/>
      <c r="C61" s="149"/>
      <c r="D61" s="149"/>
      <c r="E61" s="149"/>
      <c r="F61" s="149"/>
      <c r="G61" s="149"/>
      <c r="H61" s="149"/>
      <c r="I61" s="149"/>
      <c r="J61" s="123"/>
    </row>
    <row r="62" spans="1:11" x14ac:dyDescent="0.25">
      <c r="A62" s="149"/>
      <c r="B62" s="149"/>
      <c r="C62" s="149"/>
      <c r="D62" s="149"/>
      <c r="E62" s="149"/>
      <c r="F62" s="149"/>
      <c r="G62" s="149"/>
      <c r="H62" s="149"/>
      <c r="I62" s="149"/>
      <c r="J62" s="123"/>
    </row>
    <row r="63" spans="1:11" x14ac:dyDescent="0.25">
      <c r="A63" s="148" t="s">
        <v>90</v>
      </c>
      <c r="B63" s="148"/>
      <c r="C63" s="148"/>
      <c r="D63" s="148"/>
      <c r="E63" s="148"/>
      <c r="F63" s="148"/>
      <c r="G63" s="148"/>
      <c r="H63" s="148"/>
      <c r="I63" s="148"/>
      <c r="J63" s="121">
        <f>SUM(J58:J62)</f>
        <v>0</v>
      </c>
    </row>
    <row r="64" spans="1:11" x14ac:dyDescent="0.25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49"/>
    </row>
    <row r="65" spans="1:11" x14ac:dyDescent="0.25">
      <c r="A65" s="103" t="s">
        <v>2</v>
      </c>
      <c r="B65" s="107"/>
      <c r="C65" s="107"/>
      <c r="D65" s="107"/>
      <c r="E65" s="107"/>
      <c r="F65" s="107"/>
      <c r="G65" s="107"/>
      <c r="H65" s="107"/>
      <c r="I65" s="108"/>
      <c r="J65" s="96" t="s">
        <v>45</v>
      </c>
    </row>
    <row r="66" spans="1:11" x14ac:dyDescent="0.25">
      <c r="A66" s="150"/>
      <c r="B66" s="150"/>
      <c r="C66" s="150"/>
      <c r="D66" s="150"/>
      <c r="E66" s="150"/>
      <c r="F66" s="150"/>
      <c r="G66" s="150"/>
      <c r="H66" s="150"/>
      <c r="I66" s="150"/>
      <c r="J66" s="123"/>
    </row>
    <row r="67" spans="1:11" x14ac:dyDescent="0.25">
      <c r="A67" s="148" t="s">
        <v>91</v>
      </c>
      <c r="B67" s="148"/>
      <c r="C67" s="148"/>
      <c r="D67" s="148"/>
      <c r="E67" s="148"/>
      <c r="F67" s="148"/>
      <c r="G67" s="148"/>
      <c r="H67" s="148"/>
      <c r="I67" s="148"/>
      <c r="J67" s="121">
        <f>J66</f>
        <v>0</v>
      </c>
    </row>
    <row r="68" spans="1:11" x14ac:dyDescent="0.25">
      <c r="A68" s="131"/>
      <c r="B68" s="132"/>
      <c r="C68" s="132"/>
      <c r="D68" s="132"/>
      <c r="E68" s="132"/>
      <c r="F68" s="132"/>
      <c r="G68" s="132"/>
      <c r="H68" s="132"/>
      <c r="I68" s="132"/>
      <c r="J68" s="132"/>
      <c r="K68" s="49"/>
    </row>
    <row r="69" spans="1:11" x14ac:dyDescent="0.25">
      <c r="A69" s="172" t="s">
        <v>99</v>
      </c>
      <c r="B69" s="173"/>
      <c r="C69" s="173"/>
      <c r="D69" s="173"/>
      <c r="E69" s="173"/>
      <c r="F69" s="173"/>
      <c r="G69" s="173"/>
      <c r="H69" s="173"/>
      <c r="I69" s="174"/>
      <c r="J69" s="96" t="s">
        <v>45</v>
      </c>
    </row>
    <row r="70" spans="1:11" x14ac:dyDescent="0.25">
      <c r="A70" s="142"/>
      <c r="B70" s="143"/>
      <c r="C70" s="143"/>
      <c r="D70" s="143"/>
      <c r="E70" s="143"/>
      <c r="F70" s="143"/>
      <c r="G70" s="143"/>
      <c r="H70" s="143"/>
      <c r="I70" s="144"/>
      <c r="J70" s="123"/>
    </row>
    <row r="71" spans="1:11" x14ac:dyDescent="0.25">
      <c r="A71" s="142"/>
      <c r="B71" s="143"/>
      <c r="C71" s="143"/>
      <c r="D71" s="143"/>
      <c r="E71" s="143"/>
      <c r="F71" s="143"/>
      <c r="G71" s="143"/>
      <c r="H71" s="143"/>
      <c r="I71" s="144"/>
      <c r="J71" s="123"/>
    </row>
    <row r="72" spans="1:11" x14ac:dyDescent="0.25">
      <c r="A72" s="142"/>
      <c r="B72" s="143"/>
      <c r="C72" s="143"/>
      <c r="D72" s="143"/>
      <c r="E72" s="143"/>
      <c r="F72" s="143"/>
      <c r="G72" s="143"/>
      <c r="H72" s="143"/>
      <c r="I72" s="144"/>
      <c r="J72" s="123"/>
    </row>
    <row r="73" spans="1:11" x14ac:dyDescent="0.25">
      <c r="A73" s="151" t="s">
        <v>98</v>
      </c>
      <c r="B73" s="152"/>
      <c r="C73" s="152"/>
      <c r="D73" s="152"/>
      <c r="E73" s="152"/>
      <c r="F73" s="152"/>
      <c r="G73" s="152"/>
      <c r="H73" s="152"/>
      <c r="I73" s="153"/>
      <c r="J73" s="121">
        <f>SUM(J70:J72)</f>
        <v>0</v>
      </c>
    </row>
    <row r="74" spans="1:11" x14ac:dyDescent="0.25">
      <c r="A74" s="131"/>
      <c r="B74" s="132"/>
      <c r="C74" s="132"/>
      <c r="D74" s="132"/>
      <c r="E74" s="132"/>
      <c r="F74" s="132"/>
      <c r="G74" s="132"/>
      <c r="H74" s="132"/>
      <c r="I74" s="132"/>
      <c r="J74" s="132"/>
      <c r="K74" s="49"/>
    </row>
    <row r="75" spans="1:11" x14ac:dyDescent="0.25">
      <c r="A75" s="103" t="s">
        <v>7</v>
      </c>
      <c r="B75" s="107"/>
      <c r="C75" s="107"/>
      <c r="D75" s="107"/>
      <c r="E75" s="107"/>
      <c r="F75" s="107"/>
      <c r="G75" s="107"/>
      <c r="H75" s="107"/>
      <c r="I75" s="108"/>
      <c r="J75" s="96" t="s">
        <v>45</v>
      </c>
    </row>
    <row r="76" spans="1:11" x14ac:dyDescent="0.25">
      <c r="A76" s="142"/>
      <c r="B76" s="143"/>
      <c r="C76" s="143"/>
      <c r="D76" s="143"/>
      <c r="E76" s="143"/>
      <c r="F76" s="143"/>
      <c r="G76" s="143"/>
      <c r="H76" s="143"/>
      <c r="I76" s="144"/>
      <c r="J76" s="123"/>
    </row>
    <row r="77" spans="1:11" x14ac:dyDescent="0.25">
      <c r="A77" s="142"/>
      <c r="B77" s="143"/>
      <c r="C77" s="143"/>
      <c r="D77" s="143"/>
      <c r="E77" s="143"/>
      <c r="F77" s="143"/>
      <c r="G77" s="143"/>
      <c r="H77" s="143"/>
      <c r="I77" s="144"/>
      <c r="J77" s="123"/>
    </row>
    <row r="78" spans="1:11" x14ac:dyDescent="0.25">
      <c r="A78" s="142"/>
      <c r="B78" s="143"/>
      <c r="C78" s="143"/>
      <c r="D78" s="143"/>
      <c r="E78" s="143"/>
      <c r="F78" s="143"/>
      <c r="G78" s="143"/>
      <c r="H78" s="143"/>
      <c r="I78" s="144"/>
      <c r="J78" s="123"/>
    </row>
    <row r="79" spans="1:11" x14ac:dyDescent="0.25">
      <c r="A79" s="151" t="s">
        <v>93</v>
      </c>
      <c r="B79" s="152"/>
      <c r="C79" s="152"/>
      <c r="D79" s="152"/>
      <c r="E79" s="152"/>
      <c r="F79" s="152"/>
      <c r="G79" s="152"/>
      <c r="H79" s="152"/>
      <c r="I79" s="153"/>
      <c r="J79" s="121">
        <f>SUM(J76:J78)</f>
        <v>0</v>
      </c>
    </row>
    <row r="80" spans="1:11" x14ac:dyDescent="0.25">
      <c r="A80" s="131"/>
      <c r="B80" s="132"/>
      <c r="C80" s="132"/>
      <c r="D80" s="132"/>
      <c r="E80" s="132"/>
      <c r="F80" s="132"/>
      <c r="G80" s="132"/>
      <c r="H80" s="132"/>
      <c r="I80" s="132"/>
      <c r="J80" s="132"/>
      <c r="K80" s="49"/>
    </row>
    <row r="81" spans="1:11" x14ac:dyDescent="0.25">
      <c r="A81" s="103" t="s">
        <v>8</v>
      </c>
      <c r="B81" s="107"/>
      <c r="C81" s="107"/>
      <c r="D81" s="107"/>
      <c r="E81" s="107"/>
      <c r="F81" s="107"/>
      <c r="G81" s="107"/>
      <c r="H81" s="107"/>
      <c r="I81" s="108"/>
      <c r="J81" s="96" t="s">
        <v>45</v>
      </c>
    </row>
    <row r="82" spans="1:11" s="30" customFormat="1" x14ac:dyDescent="0.25">
      <c r="A82" s="142"/>
      <c r="B82" s="143"/>
      <c r="C82" s="143"/>
      <c r="D82" s="143"/>
      <c r="E82" s="143"/>
      <c r="F82" s="143"/>
      <c r="G82" s="143"/>
      <c r="H82" s="143"/>
      <c r="I82" s="144"/>
      <c r="J82" s="123"/>
    </row>
    <row r="83" spans="1:11" s="30" customFormat="1" x14ac:dyDescent="0.25">
      <c r="A83" s="142"/>
      <c r="B83" s="143"/>
      <c r="C83" s="143"/>
      <c r="D83" s="143"/>
      <c r="E83" s="143"/>
      <c r="F83" s="143"/>
      <c r="G83" s="143"/>
      <c r="H83" s="143"/>
      <c r="I83" s="144"/>
      <c r="J83" s="123"/>
    </row>
    <row r="84" spans="1:11" s="30" customFormat="1" x14ac:dyDescent="0.25">
      <c r="A84" s="142"/>
      <c r="B84" s="143"/>
      <c r="C84" s="143"/>
      <c r="D84" s="143"/>
      <c r="E84" s="143"/>
      <c r="F84" s="143"/>
      <c r="G84" s="143"/>
      <c r="H84" s="143"/>
      <c r="I84" s="144"/>
      <c r="J84" s="123"/>
    </row>
    <row r="85" spans="1:11" s="30" customFormat="1" x14ac:dyDescent="0.25">
      <c r="A85" s="151" t="s">
        <v>92</v>
      </c>
      <c r="B85" s="152"/>
      <c r="C85" s="152"/>
      <c r="D85" s="152"/>
      <c r="E85" s="152"/>
      <c r="F85" s="152"/>
      <c r="G85" s="152"/>
      <c r="H85" s="152"/>
      <c r="I85" s="153"/>
      <c r="J85" s="121">
        <f>SUM(J82:J84)</f>
        <v>0</v>
      </c>
    </row>
    <row r="86" spans="1:11" s="30" customFormat="1" x14ac:dyDescent="0.25">
      <c r="A86" s="131"/>
      <c r="B86" s="132"/>
      <c r="C86" s="132"/>
      <c r="D86" s="132"/>
      <c r="E86" s="132"/>
      <c r="F86" s="132"/>
      <c r="G86" s="132"/>
      <c r="H86" s="132"/>
      <c r="I86" s="132"/>
      <c r="J86" s="132"/>
      <c r="K86" s="50"/>
    </row>
    <row r="87" spans="1:11" x14ac:dyDescent="0.25">
      <c r="A87" s="172" t="s">
        <v>6</v>
      </c>
      <c r="B87" s="173"/>
      <c r="C87" s="173"/>
      <c r="D87" s="173"/>
      <c r="E87" s="173"/>
      <c r="F87" s="173"/>
      <c r="G87" s="173"/>
      <c r="H87" s="173"/>
      <c r="I87" s="174"/>
      <c r="J87" s="109" t="s">
        <v>45</v>
      </c>
    </row>
    <row r="88" spans="1:11" x14ac:dyDescent="0.25">
      <c r="A88" s="142" t="s">
        <v>131</v>
      </c>
      <c r="B88" s="143"/>
      <c r="C88" s="143"/>
      <c r="D88" s="143"/>
      <c r="E88" s="143"/>
      <c r="F88" s="143"/>
      <c r="G88" s="143"/>
      <c r="H88" s="143"/>
      <c r="I88" s="144"/>
      <c r="J88" s="123">
        <f>D33*B33+D34*B34</f>
        <v>0</v>
      </c>
    </row>
    <row r="89" spans="1:11" x14ac:dyDescent="0.25">
      <c r="A89" s="142"/>
      <c r="B89" s="143"/>
      <c r="C89" s="143"/>
      <c r="D89" s="143"/>
      <c r="E89" s="143"/>
      <c r="F89" s="143"/>
      <c r="G89" s="143"/>
      <c r="H89" s="143"/>
      <c r="I89" s="144"/>
      <c r="J89" s="123"/>
    </row>
    <row r="90" spans="1:11" x14ac:dyDescent="0.25">
      <c r="A90" s="142"/>
      <c r="B90" s="143"/>
      <c r="C90" s="143"/>
      <c r="D90" s="143"/>
      <c r="E90" s="143"/>
      <c r="F90" s="143"/>
      <c r="G90" s="143"/>
      <c r="H90" s="143"/>
      <c r="I90" s="144"/>
      <c r="J90" s="123"/>
    </row>
    <row r="91" spans="1:11" x14ac:dyDescent="0.25">
      <c r="A91" s="142"/>
      <c r="B91" s="143"/>
      <c r="C91" s="143"/>
      <c r="D91" s="143"/>
      <c r="E91" s="143"/>
      <c r="F91" s="143"/>
      <c r="G91" s="143"/>
      <c r="H91" s="143"/>
      <c r="I91" s="144"/>
      <c r="J91" s="123"/>
    </row>
    <row r="92" spans="1:11" x14ac:dyDescent="0.25">
      <c r="A92" s="142"/>
      <c r="B92" s="143"/>
      <c r="C92" s="143"/>
      <c r="D92" s="143"/>
      <c r="E92" s="143"/>
      <c r="F92" s="143"/>
      <c r="G92" s="143"/>
      <c r="H92" s="143"/>
      <c r="I92" s="144"/>
      <c r="J92" s="123"/>
    </row>
    <row r="93" spans="1:11" x14ac:dyDescent="0.25">
      <c r="A93" s="151" t="s">
        <v>83</v>
      </c>
      <c r="B93" s="152"/>
      <c r="C93" s="152"/>
      <c r="D93" s="152"/>
      <c r="E93" s="152"/>
      <c r="F93" s="152"/>
      <c r="G93" s="152"/>
      <c r="H93" s="152"/>
      <c r="I93" s="153"/>
      <c r="J93" s="121">
        <f>SUM(J88:J92)</f>
        <v>0</v>
      </c>
    </row>
    <row r="94" spans="1:11" ht="15.75" thickBot="1" x14ac:dyDescent="0.3">
      <c r="A94" s="166"/>
      <c r="B94" s="167"/>
      <c r="C94" s="167"/>
      <c r="D94" s="167"/>
      <c r="E94" s="167"/>
      <c r="F94" s="167"/>
      <c r="G94" s="167"/>
      <c r="H94" s="167"/>
      <c r="I94" s="167"/>
      <c r="J94" s="167"/>
      <c r="K94" s="49"/>
    </row>
    <row r="95" spans="1:11" ht="15.75" thickBot="1" x14ac:dyDescent="0.3">
      <c r="A95" s="163" t="s">
        <v>3</v>
      </c>
      <c r="B95" s="164"/>
      <c r="C95" s="164"/>
      <c r="D95" s="164"/>
      <c r="E95" s="164"/>
      <c r="F95" s="164"/>
      <c r="G95" s="164"/>
      <c r="H95" s="164"/>
      <c r="I95" s="165"/>
      <c r="J95" s="126">
        <f>J93+J85+J79+J73+J67+J63+J55+J51+J43+J35+A31+K30+J21+J25+J13</f>
        <v>0</v>
      </c>
    </row>
    <row r="96" spans="1:11" x14ac:dyDescent="0.25">
      <c r="A96" s="168"/>
      <c r="B96" s="169"/>
      <c r="C96" s="169"/>
      <c r="D96" s="169"/>
      <c r="E96" s="169"/>
      <c r="F96" s="169"/>
      <c r="G96" s="169"/>
      <c r="H96" s="169"/>
      <c r="I96" s="169"/>
      <c r="J96" s="169"/>
      <c r="K96" s="49"/>
    </row>
    <row r="97" spans="1:11" x14ac:dyDescent="0.25">
      <c r="A97" s="160" t="s">
        <v>68</v>
      </c>
      <c r="B97" s="161"/>
      <c r="C97" s="161"/>
      <c r="D97" s="161"/>
      <c r="E97" s="161"/>
      <c r="F97" s="161"/>
      <c r="G97" s="161"/>
      <c r="H97" s="161"/>
      <c r="I97" s="162"/>
      <c r="J97" s="126">
        <f>J95-J85-J55-F35-J43</f>
        <v>0</v>
      </c>
    </row>
    <row r="98" spans="1:11" x14ac:dyDescent="0.25">
      <c r="A98" s="170"/>
      <c r="B98" s="171"/>
      <c r="C98" s="171"/>
      <c r="D98" s="171"/>
      <c r="E98" s="171"/>
      <c r="F98" s="171"/>
      <c r="G98" s="171"/>
      <c r="H98" s="171"/>
      <c r="I98" s="171"/>
      <c r="J98" s="171"/>
      <c r="K98" s="49"/>
    </row>
    <row r="99" spans="1:11" x14ac:dyDescent="0.25">
      <c r="A99" s="157" t="s">
        <v>73</v>
      </c>
      <c r="B99" s="158"/>
      <c r="C99" s="158"/>
      <c r="D99" s="158"/>
      <c r="E99" s="158"/>
      <c r="F99" s="158"/>
      <c r="G99" s="158"/>
      <c r="H99" s="158"/>
      <c r="I99" s="159"/>
      <c r="J99" s="36">
        <v>0.39</v>
      </c>
    </row>
    <row r="100" spans="1:11" x14ac:dyDescent="0.25">
      <c r="A100" s="170"/>
      <c r="B100" s="171"/>
      <c r="C100" s="171"/>
      <c r="D100" s="171"/>
      <c r="E100" s="171"/>
      <c r="F100" s="171"/>
      <c r="G100" s="171"/>
      <c r="H100" s="171"/>
      <c r="I100" s="171"/>
      <c r="J100" s="171"/>
      <c r="K100" s="49"/>
    </row>
    <row r="101" spans="1:11" x14ac:dyDescent="0.25">
      <c r="A101" s="160" t="s">
        <v>72</v>
      </c>
      <c r="B101" s="161"/>
      <c r="C101" s="161"/>
      <c r="D101" s="161"/>
      <c r="E101" s="161"/>
      <c r="F101" s="161"/>
      <c r="G101" s="161"/>
      <c r="H101" s="161"/>
      <c r="I101" s="162"/>
      <c r="J101" s="121">
        <f>J97*J99</f>
        <v>0</v>
      </c>
    </row>
    <row r="102" spans="1:11" ht="15.75" thickBot="1" x14ac:dyDescent="0.3">
      <c r="A102" s="166"/>
      <c r="B102" s="167"/>
      <c r="C102" s="167"/>
      <c r="D102" s="167"/>
      <c r="E102" s="167"/>
      <c r="F102" s="167"/>
      <c r="G102" s="167"/>
      <c r="H102" s="167"/>
      <c r="I102" s="167"/>
      <c r="J102" s="167"/>
      <c r="K102" s="49"/>
    </row>
    <row r="103" spans="1:11" ht="15.75" thickBot="1" x14ac:dyDescent="0.3">
      <c r="A103" s="154" t="s">
        <v>9</v>
      </c>
      <c r="B103" s="155"/>
      <c r="C103" s="155"/>
      <c r="D103" s="155"/>
      <c r="E103" s="155"/>
      <c r="F103" s="155"/>
      <c r="G103" s="155"/>
      <c r="H103" s="155"/>
      <c r="I103" s="156"/>
      <c r="J103" s="126">
        <f>J101+J95</f>
        <v>0</v>
      </c>
    </row>
  </sheetData>
  <mergeCells count="71">
    <mergeCell ref="A38:I38"/>
    <mergeCell ref="A31:J31"/>
    <mergeCell ref="A15:J15"/>
    <mergeCell ref="G16:H16"/>
    <mergeCell ref="G17:H17"/>
    <mergeCell ref="G18:H18"/>
    <mergeCell ref="G19:H19"/>
    <mergeCell ref="G20:H20"/>
    <mergeCell ref="A37:I37"/>
    <mergeCell ref="G23:H23"/>
    <mergeCell ref="G24:H24"/>
    <mergeCell ref="A50:I50"/>
    <mergeCell ref="A39:I39"/>
    <mergeCell ref="A40:I40"/>
    <mergeCell ref="A41:I41"/>
    <mergeCell ref="A42:I42"/>
    <mergeCell ref="A43:I43"/>
    <mergeCell ref="A44:J44"/>
    <mergeCell ref="A45:I45"/>
    <mergeCell ref="A46:I46"/>
    <mergeCell ref="A47:I47"/>
    <mergeCell ref="A48:I48"/>
    <mergeCell ref="A49:I49"/>
    <mergeCell ref="A61:I61"/>
    <mergeCell ref="A62:I62"/>
    <mergeCell ref="A63:I63"/>
    <mergeCell ref="A64:J64"/>
    <mergeCell ref="A66:I66"/>
    <mergeCell ref="A92:I92"/>
    <mergeCell ref="A80:J80"/>
    <mergeCell ref="A68:J68"/>
    <mergeCell ref="A69:I69"/>
    <mergeCell ref="A70:I70"/>
    <mergeCell ref="A71:I71"/>
    <mergeCell ref="A72:I72"/>
    <mergeCell ref="A73:I73"/>
    <mergeCell ref="A74:J74"/>
    <mergeCell ref="A76:I76"/>
    <mergeCell ref="A77:I77"/>
    <mergeCell ref="A78:I78"/>
    <mergeCell ref="A79:I79"/>
    <mergeCell ref="A86:J86"/>
    <mergeCell ref="A87:I87"/>
    <mergeCell ref="A82:I82"/>
    <mergeCell ref="A83:I83"/>
    <mergeCell ref="A84:I84"/>
    <mergeCell ref="A85:I85"/>
    <mergeCell ref="A91:I91"/>
    <mergeCell ref="A14:J14"/>
    <mergeCell ref="A88:I88"/>
    <mergeCell ref="A89:I89"/>
    <mergeCell ref="A90:I90"/>
    <mergeCell ref="A26:J26"/>
    <mergeCell ref="A67:I67"/>
    <mergeCell ref="A51:I51"/>
    <mergeCell ref="A52:J52"/>
    <mergeCell ref="A56:J56"/>
    <mergeCell ref="A58:I58"/>
    <mergeCell ref="A59:I59"/>
    <mergeCell ref="A60:I60"/>
    <mergeCell ref="A93:I93"/>
    <mergeCell ref="A101:I101"/>
    <mergeCell ref="A102:J102"/>
    <mergeCell ref="A103:I103"/>
    <mergeCell ref="A94:J94"/>
    <mergeCell ref="A95:I95"/>
    <mergeCell ref="A96:J96"/>
    <mergeCell ref="A97:I97"/>
    <mergeCell ref="A98:J98"/>
    <mergeCell ref="A99:I99"/>
    <mergeCell ref="A100:J100"/>
  </mergeCells>
  <pageMargins left="0.7" right="0.7" top="0.75" bottom="0.75" header="0.3" footer="0.3"/>
  <pageSetup scale="39" orientation="portrait" r:id="rId1"/>
  <headerFooter>
    <oddFooter xml:space="preserve">&amp;L&amp;F; &amp;A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zoomScaleNormal="100" workbookViewId="0">
      <selection activeCell="O18" sqref="O18"/>
    </sheetView>
  </sheetViews>
  <sheetFormatPr defaultRowHeight="15" x14ac:dyDescent="0.25"/>
  <cols>
    <col min="1" max="1" width="27.7109375" style="28" customWidth="1"/>
    <col min="2" max="2" width="8.85546875" style="28" customWidth="1"/>
    <col min="3" max="3" width="11.28515625" style="28" customWidth="1"/>
    <col min="4" max="4" width="12.5703125" style="28" customWidth="1"/>
    <col min="5" max="5" width="12.7109375" style="28" customWidth="1"/>
    <col min="6" max="6" width="11.85546875" style="28" customWidth="1"/>
    <col min="7" max="7" width="9" style="28" customWidth="1"/>
    <col min="8" max="8" width="11.7109375" style="28" customWidth="1"/>
    <col min="9" max="9" width="11.85546875" style="28" customWidth="1"/>
    <col min="10" max="10" width="13.140625" style="28" customWidth="1"/>
    <col min="11" max="16384" width="9.140625" style="28"/>
  </cols>
  <sheetData>
    <row r="1" spans="1:17" x14ac:dyDescent="0.25">
      <c r="A1" s="28" t="s">
        <v>63</v>
      </c>
      <c r="B1" s="28">
        <f>'Year 3'!B1</f>
        <v>0</v>
      </c>
    </row>
    <row r="2" spans="1:17" x14ac:dyDescent="0.25">
      <c r="A2" s="28" t="s">
        <v>64</v>
      </c>
      <c r="B2" s="51">
        <f>'Year 4'!B3+1</f>
        <v>1460</v>
      </c>
    </row>
    <row r="3" spans="1:17" x14ac:dyDescent="0.25">
      <c r="A3" s="28" t="s">
        <v>65</v>
      </c>
      <c r="B3" s="51">
        <f>B2+364</f>
        <v>1824</v>
      </c>
    </row>
    <row r="4" spans="1:17" x14ac:dyDescent="0.25">
      <c r="A4" s="28" t="s">
        <v>66</v>
      </c>
      <c r="B4" s="28">
        <f>'Year 1'!B4</f>
        <v>0</v>
      </c>
    </row>
    <row r="5" spans="1:17" x14ac:dyDescent="0.25">
      <c r="A5" s="28" t="s">
        <v>67</v>
      </c>
      <c r="B5" s="28">
        <f>'Year 1'!B5</f>
        <v>0</v>
      </c>
    </row>
    <row r="6" spans="1:17" ht="15.75" thickBot="1" x14ac:dyDescent="0.3">
      <c r="B6" s="111"/>
      <c r="C6" s="83"/>
      <c r="D6" s="84"/>
      <c r="E6" s="84"/>
      <c r="F6" s="84"/>
      <c r="G6" s="84"/>
      <c r="H6" s="84"/>
      <c r="I6" s="84"/>
    </row>
    <row r="7" spans="1:17" ht="15.75" thickBot="1" x14ac:dyDescent="0.3">
      <c r="A7" s="95" t="s">
        <v>116</v>
      </c>
      <c r="B7" s="94"/>
      <c r="C7" s="94"/>
      <c r="D7" s="94"/>
      <c r="E7" s="94"/>
      <c r="F7" s="94"/>
      <c r="G7" s="94"/>
      <c r="H7" s="94"/>
      <c r="I7" s="94"/>
      <c r="J7" s="94"/>
    </row>
    <row r="8" spans="1:17" s="29" customFormat="1" ht="90" x14ac:dyDescent="0.25">
      <c r="A8" s="31" t="s">
        <v>44</v>
      </c>
      <c r="B8" s="31" t="s">
        <v>133</v>
      </c>
      <c r="C8" s="31" t="s">
        <v>125</v>
      </c>
      <c r="D8" s="31" t="s">
        <v>100</v>
      </c>
      <c r="E8" s="31" t="s">
        <v>70</v>
      </c>
      <c r="F8" s="31" t="s">
        <v>71</v>
      </c>
      <c r="G8" s="31" t="s">
        <v>46</v>
      </c>
      <c r="H8" s="31" t="s">
        <v>47</v>
      </c>
      <c r="I8" s="31" t="s">
        <v>49</v>
      </c>
      <c r="J8" s="31" t="s">
        <v>4</v>
      </c>
      <c r="K8" s="29" t="s">
        <v>129</v>
      </c>
      <c r="L8" s="29" t="s">
        <v>130</v>
      </c>
    </row>
    <row r="9" spans="1:17" x14ac:dyDescent="0.25">
      <c r="A9" s="32"/>
      <c r="B9" s="120">
        <f>IF('Year 1'!B6&gt;4,'Year 4'!B9*1.03,0)</f>
        <v>0</v>
      </c>
      <c r="C9" s="124">
        <f>IF('Year 1'!$B$6&gt;4,'Year 4'!C9,0)</f>
        <v>0</v>
      </c>
      <c r="D9" s="124">
        <f>IF('Year 1'!$B$6&gt;4,'Year 4'!D9,0)</f>
        <v>0</v>
      </c>
      <c r="E9" s="121">
        <f>B9/30*C9</f>
        <v>0</v>
      </c>
      <c r="F9" s="121">
        <f>B9/24*D9</f>
        <v>0</v>
      </c>
      <c r="G9" s="114">
        <v>0.376</v>
      </c>
      <c r="H9" s="114">
        <v>0.45700000000000002</v>
      </c>
      <c r="I9" s="121">
        <f>E9*G9+F9*H9</f>
        <v>0</v>
      </c>
      <c r="J9" s="121">
        <f>E9+I9+F9</f>
        <v>0</v>
      </c>
      <c r="K9" s="127">
        <f>(C9+(D9*1.25))/52</f>
        <v>0</v>
      </c>
      <c r="L9" s="28">
        <f>(C9/4)+((D9*1.25)/4)</f>
        <v>0</v>
      </c>
    </row>
    <row r="10" spans="1:17" x14ac:dyDescent="0.25">
      <c r="A10" s="32"/>
      <c r="B10" s="120">
        <f>IF('Year 1'!B6&gt;4,'Year 4'!B10*1.03,0)</f>
        <v>0</v>
      </c>
      <c r="C10" s="124">
        <f>IF('Year 1'!$B$6&gt;4,'Year 4'!C10,0)</f>
        <v>0</v>
      </c>
      <c r="D10" s="124">
        <f>IF('Year 1'!$B$6&gt;4,'Year 4'!D10,0)</f>
        <v>0</v>
      </c>
      <c r="E10" s="121">
        <f t="shared" ref="E10:E12" si="0">B10/30*C10</f>
        <v>0</v>
      </c>
      <c r="F10" s="121">
        <f>B10/24*D10</f>
        <v>0</v>
      </c>
      <c r="G10" s="114">
        <v>0.376</v>
      </c>
      <c r="H10" s="114">
        <v>0.45700000000000002</v>
      </c>
      <c r="I10" s="121">
        <f t="shared" ref="I10:I12" si="1">E10*G10+F10*H10</f>
        <v>0</v>
      </c>
      <c r="J10" s="121">
        <f t="shared" ref="J10:J12" si="2">E10+I10+F10</f>
        <v>0</v>
      </c>
      <c r="K10" s="127">
        <f t="shared" ref="K10:K12" si="3">(C10+(D10*1.25))/52</f>
        <v>0</v>
      </c>
      <c r="L10" s="28">
        <f t="shared" ref="L10:L12" si="4">(C10/4)+((D10*1.25)/4)</f>
        <v>0</v>
      </c>
    </row>
    <row r="11" spans="1:17" x14ac:dyDescent="0.25">
      <c r="A11" s="32"/>
      <c r="B11" s="120">
        <f>IF('Year 1'!B6&gt;4,'Year 4'!B11*1.03,0)</f>
        <v>0</v>
      </c>
      <c r="C11" s="124">
        <f>IF('Year 1'!$B$6&gt;4,'Year 4'!C11,0)</f>
        <v>0</v>
      </c>
      <c r="D11" s="124">
        <f>IF('Year 1'!$B$6&gt;4,'Year 4'!D11,0)</f>
        <v>0</v>
      </c>
      <c r="E11" s="121">
        <f t="shared" si="0"/>
        <v>0</v>
      </c>
      <c r="F11" s="121">
        <f>B11/24*D11</f>
        <v>0</v>
      </c>
      <c r="G11" s="114">
        <v>0.376</v>
      </c>
      <c r="H11" s="114">
        <v>0.45700000000000002</v>
      </c>
      <c r="I11" s="121">
        <f t="shared" si="1"/>
        <v>0</v>
      </c>
      <c r="J11" s="121">
        <f t="shared" si="2"/>
        <v>0</v>
      </c>
      <c r="K11" s="127">
        <f t="shared" si="3"/>
        <v>0</v>
      </c>
      <c r="L11" s="28">
        <f t="shared" si="4"/>
        <v>0</v>
      </c>
    </row>
    <row r="12" spans="1:17" x14ac:dyDescent="0.25">
      <c r="A12" s="32"/>
      <c r="B12" s="120">
        <f>IF('Year 1'!B6&gt;4,'Year 4'!B12*1.03,0)</f>
        <v>0</v>
      </c>
      <c r="C12" s="124">
        <f>IF('Year 1'!$B$6&gt;4,'Year 4'!C12,0)</f>
        <v>0</v>
      </c>
      <c r="D12" s="124">
        <f>IF('Year 1'!$B$6&gt;4,'Year 4'!D12,0)</f>
        <v>0</v>
      </c>
      <c r="E12" s="121">
        <f t="shared" si="0"/>
        <v>0</v>
      </c>
      <c r="F12" s="121">
        <f>B12/24*D12</f>
        <v>0</v>
      </c>
      <c r="G12" s="114">
        <v>0.376</v>
      </c>
      <c r="H12" s="114">
        <v>0.45700000000000002</v>
      </c>
      <c r="I12" s="121">
        <f t="shared" si="1"/>
        <v>0</v>
      </c>
      <c r="J12" s="121">
        <f t="shared" si="2"/>
        <v>0</v>
      </c>
      <c r="K12" s="127">
        <f t="shared" si="3"/>
        <v>0</v>
      </c>
      <c r="L12" s="28">
        <f t="shared" si="4"/>
        <v>0</v>
      </c>
      <c r="Q12"/>
    </row>
    <row r="13" spans="1:17" x14ac:dyDescent="0.25">
      <c r="A13" s="41" t="s">
        <v>84</v>
      </c>
      <c r="B13" s="90"/>
      <c r="C13" s="90"/>
      <c r="D13" s="90"/>
      <c r="E13" s="41">
        <f>SUM(E9:E12)</f>
        <v>0</v>
      </c>
      <c r="F13" s="41">
        <f>SUM(F9:F12)</f>
        <v>0</v>
      </c>
      <c r="G13" s="45"/>
      <c r="H13" s="45"/>
      <c r="I13" s="41">
        <f>SUM(I9:I12)</f>
        <v>0</v>
      </c>
      <c r="J13" s="41">
        <f>SUM(J9:J12)</f>
        <v>0</v>
      </c>
    </row>
    <row r="14" spans="1:17" s="110" customFormat="1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0"/>
    </row>
    <row r="15" spans="1:17" x14ac:dyDescent="0.25">
      <c r="A15" s="175" t="s">
        <v>117</v>
      </c>
      <c r="B15" s="176"/>
      <c r="C15" s="176"/>
      <c r="D15" s="176"/>
      <c r="E15" s="176"/>
      <c r="F15" s="176"/>
      <c r="G15" s="176"/>
      <c r="H15" s="176"/>
      <c r="I15" s="176"/>
      <c r="J15" s="177"/>
      <c r="K15" s="49"/>
    </row>
    <row r="16" spans="1:17" s="29" customFormat="1" ht="30" x14ac:dyDescent="0.25">
      <c r="A16" s="33" t="s">
        <v>50</v>
      </c>
      <c r="B16" s="33" t="s">
        <v>95</v>
      </c>
      <c r="C16" s="33" t="s">
        <v>96</v>
      </c>
      <c r="D16" s="33" t="s">
        <v>128</v>
      </c>
      <c r="E16" s="33" t="s">
        <v>48</v>
      </c>
      <c r="F16" s="33"/>
      <c r="G16" s="134" t="s">
        <v>54</v>
      </c>
      <c r="H16" s="134"/>
      <c r="I16" s="33" t="s">
        <v>49</v>
      </c>
      <c r="J16" s="33" t="s">
        <v>4</v>
      </c>
    </row>
    <row r="17" spans="1:15" x14ac:dyDescent="0.25">
      <c r="A17" s="32"/>
      <c r="B17" s="120">
        <f>IF('Year 1'!B$6&gt;4,'Year 4'!B17*1.03,0)</f>
        <v>0</v>
      </c>
      <c r="C17" s="124">
        <f>IF('Year 1'!$B$6&gt;4,'Year 4'!C17,0)</f>
        <v>0</v>
      </c>
      <c r="D17" s="124">
        <f>IF('Year 1'!$B$6&gt;4,'Year 4'!D17,0)</f>
        <v>0</v>
      </c>
      <c r="E17" s="121">
        <f>B17*C17*D17</f>
        <v>0</v>
      </c>
      <c r="F17" s="115"/>
      <c r="G17" s="140">
        <v>0.45700000000000002</v>
      </c>
      <c r="H17" s="141"/>
      <c r="I17" s="121">
        <f>G17*E17</f>
        <v>0</v>
      </c>
      <c r="J17" s="121">
        <f t="shared" ref="J17:J20" si="5">E17+I17</f>
        <v>0</v>
      </c>
      <c r="O17" s="106"/>
    </row>
    <row r="18" spans="1:15" x14ac:dyDescent="0.25">
      <c r="A18" s="32"/>
      <c r="B18" s="120">
        <f>IF('Year 1'!B$6&gt;4,'Year 4'!B18*1.03,0)</f>
        <v>0</v>
      </c>
      <c r="C18" s="124">
        <f>IF('Year 1'!$B$6&gt;4,'Year 4'!C18,0)</f>
        <v>0</v>
      </c>
      <c r="D18" s="124">
        <f>IF('Year 1'!$B$6&gt;4,'Year 4'!D18,0)</f>
        <v>0</v>
      </c>
      <c r="E18" s="121">
        <f t="shared" ref="E18:E20" si="6">B18*C18*D18</f>
        <v>0</v>
      </c>
      <c r="F18" s="115"/>
      <c r="G18" s="140">
        <v>0.45700000000000002</v>
      </c>
      <c r="H18" s="141"/>
      <c r="I18" s="121">
        <f t="shared" ref="I18:I20" si="7">G18*E18</f>
        <v>0</v>
      </c>
      <c r="J18" s="121">
        <f t="shared" si="5"/>
        <v>0</v>
      </c>
    </row>
    <row r="19" spans="1:15" x14ac:dyDescent="0.25">
      <c r="A19" s="32"/>
      <c r="B19" s="120">
        <f>IF('Year 1'!B$6&gt;4,'Year 4'!B19*1.03,0)</f>
        <v>0</v>
      </c>
      <c r="C19" s="124">
        <f>IF('Year 1'!$B$6&gt;4,'Year 4'!C19,0)</f>
        <v>0</v>
      </c>
      <c r="D19" s="124">
        <f>IF('Year 1'!$B$6&gt;4,'Year 4'!D19,0)</f>
        <v>0</v>
      </c>
      <c r="E19" s="121">
        <f t="shared" si="6"/>
        <v>0</v>
      </c>
      <c r="F19" s="115"/>
      <c r="G19" s="140">
        <v>0.45700000000000002</v>
      </c>
      <c r="H19" s="141"/>
      <c r="I19" s="121">
        <f t="shared" si="7"/>
        <v>0</v>
      </c>
      <c r="J19" s="121">
        <f t="shared" si="5"/>
        <v>0</v>
      </c>
    </row>
    <row r="20" spans="1:15" x14ac:dyDescent="0.25">
      <c r="A20" s="32"/>
      <c r="B20" s="120">
        <f>IF('Year 1'!B$6&gt;4,'Year 4'!B20*1.03,0)</f>
        <v>0</v>
      </c>
      <c r="C20" s="124">
        <f>IF('Year 1'!$B$6&gt;4,'Year 4'!C20,0)</f>
        <v>0</v>
      </c>
      <c r="D20" s="124">
        <f>IF('Year 1'!$B$6&gt;4,'Year 4'!D20,0)</f>
        <v>0</v>
      </c>
      <c r="E20" s="121">
        <f t="shared" si="6"/>
        <v>0</v>
      </c>
      <c r="F20" s="115"/>
      <c r="G20" s="140">
        <v>0.45700000000000002</v>
      </c>
      <c r="H20" s="141"/>
      <c r="I20" s="121">
        <f t="shared" si="7"/>
        <v>0</v>
      </c>
      <c r="J20" s="121">
        <f t="shared" si="5"/>
        <v>0</v>
      </c>
    </row>
    <row r="21" spans="1:15" x14ac:dyDescent="0.25">
      <c r="A21" s="41" t="s">
        <v>97</v>
      </c>
      <c r="B21" s="41"/>
      <c r="C21" s="64"/>
      <c r="D21" s="41"/>
      <c r="E21" s="41">
        <f>SUM(E17:E20)</f>
        <v>0</v>
      </c>
      <c r="F21" s="46"/>
      <c r="G21" s="47"/>
      <c r="H21" s="48"/>
      <c r="I21" s="41">
        <f>SUM(I17:I20)</f>
        <v>0</v>
      </c>
      <c r="J21" s="41">
        <f>SUM(J17:J20)</f>
        <v>0</v>
      </c>
    </row>
    <row r="22" spans="1:15" s="30" customFormat="1" x14ac:dyDescent="0.25">
      <c r="A22" s="76"/>
      <c r="B22" s="77"/>
      <c r="C22" s="78"/>
      <c r="D22" s="77"/>
      <c r="E22" s="77"/>
      <c r="F22" s="77"/>
      <c r="G22" s="79"/>
      <c r="H22" s="79"/>
      <c r="I22" s="77"/>
      <c r="J22" s="77"/>
    </row>
    <row r="23" spans="1:15" s="30" customFormat="1" ht="30" x14ac:dyDescent="0.25">
      <c r="A23" s="33" t="s">
        <v>112</v>
      </c>
      <c r="B23" s="33" t="s">
        <v>126</v>
      </c>
      <c r="C23" s="33" t="s">
        <v>127</v>
      </c>
      <c r="D23" s="33"/>
      <c r="E23" s="33" t="s">
        <v>48</v>
      </c>
      <c r="F23" s="33"/>
      <c r="G23" s="134" t="s">
        <v>54</v>
      </c>
      <c r="H23" s="134"/>
      <c r="I23" s="33" t="s">
        <v>49</v>
      </c>
      <c r="J23" s="33" t="s">
        <v>4</v>
      </c>
    </row>
    <row r="24" spans="1:15" s="30" customFormat="1" x14ac:dyDescent="0.25">
      <c r="A24" s="32"/>
      <c r="B24" s="38">
        <f>IF('Year 1'!B$6&gt;4,'Year 4'!B24*1.03,0)</f>
        <v>0</v>
      </c>
      <c r="C24" s="63"/>
      <c r="D24" s="32"/>
      <c r="E24" s="38">
        <f>B24/12*C24</f>
        <v>0</v>
      </c>
      <c r="F24" s="44"/>
      <c r="G24" s="135">
        <v>0.65</v>
      </c>
      <c r="H24" s="136"/>
      <c r="I24" s="32">
        <f>G24*E24</f>
        <v>0</v>
      </c>
      <c r="J24" s="32">
        <f t="shared" ref="J24" si="8">E24+I24</f>
        <v>0</v>
      </c>
    </row>
    <row r="25" spans="1:15" x14ac:dyDescent="0.25">
      <c r="A25" s="41" t="s">
        <v>105</v>
      </c>
      <c r="B25" s="41"/>
      <c r="C25" s="64"/>
      <c r="D25" s="41"/>
      <c r="E25" s="41">
        <f>SUM(E24:E24)</f>
        <v>0</v>
      </c>
      <c r="F25" s="46"/>
      <c r="G25" s="47"/>
      <c r="H25" s="48"/>
      <c r="I25" s="41">
        <f>SUM(I24:I24)</f>
        <v>0</v>
      </c>
      <c r="J25" s="41">
        <f>SUM(J24:J24)</f>
        <v>0</v>
      </c>
      <c r="K25" s="49"/>
    </row>
    <row r="26" spans="1:15" x14ac:dyDescent="0.25">
      <c r="A26" s="131"/>
      <c r="B26" s="132"/>
      <c r="C26" s="132"/>
      <c r="D26" s="132"/>
      <c r="E26" s="132"/>
      <c r="F26" s="132"/>
      <c r="G26" s="132"/>
      <c r="H26" s="132"/>
      <c r="I26" s="132"/>
      <c r="J26" s="133"/>
      <c r="K26" s="49"/>
    </row>
    <row r="27" spans="1:15" s="29" customFormat="1" ht="30" customHeight="1" x14ac:dyDescent="0.25">
      <c r="A27" s="88" t="s">
        <v>51</v>
      </c>
      <c r="B27" s="88" t="s">
        <v>121</v>
      </c>
      <c r="C27" s="88" t="s">
        <v>122</v>
      </c>
      <c r="D27" s="88" t="s">
        <v>52</v>
      </c>
      <c r="E27" s="88" t="s">
        <v>115</v>
      </c>
      <c r="F27" s="88" t="s">
        <v>70</v>
      </c>
      <c r="G27" s="88" t="s">
        <v>53</v>
      </c>
      <c r="H27" s="87" t="s">
        <v>114</v>
      </c>
      <c r="I27" s="88" t="s">
        <v>71</v>
      </c>
      <c r="J27" s="89" t="s">
        <v>69</v>
      </c>
      <c r="K27" s="88" t="s">
        <v>4</v>
      </c>
    </row>
    <row r="28" spans="1:15" x14ac:dyDescent="0.25">
      <c r="A28" s="32"/>
      <c r="B28" s="128">
        <f>'Year 1'!B28</f>
        <v>0</v>
      </c>
      <c r="C28" s="123">
        <f>'Year 1'!C28</f>
        <v>0</v>
      </c>
      <c r="D28" s="124">
        <f>IF('Year 1'!$B$6&gt;4,'Year 4'!D28,0)</f>
        <v>0</v>
      </c>
      <c r="E28" s="124">
        <f>IF('Year 1'!$B$6&gt;4,'Year 4'!E28,0)</f>
        <v>0</v>
      </c>
      <c r="F28" s="121">
        <f>B28*D28*E28*C28</f>
        <v>0</v>
      </c>
      <c r="G28" s="124">
        <f>IF('Year 1'!$B$6&gt;4,'Year 4'!G28,0)</f>
        <v>0</v>
      </c>
      <c r="H28" s="124">
        <f>IF('Year 1'!$B$6&gt;4,'Year 4'!H28,0)</f>
        <v>0</v>
      </c>
      <c r="I28" s="121">
        <f>B28*G28*H28*C28</f>
        <v>0</v>
      </c>
      <c r="J28" s="125">
        <f>0.0765*F28</f>
        <v>0</v>
      </c>
      <c r="K28" s="116">
        <f>F28+I28+J28</f>
        <v>0</v>
      </c>
    </row>
    <row r="29" spans="1:15" x14ac:dyDescent="0.25">
      <c r="A29" s="32"/>
      <c r="B29" s="128">
        <f>'Year 1'!B29</f>
        <v>0</v>
      </c>
      <c r="C29" s="123">
        <f>'Year 1'!C29</f>
        <v>0</v>
      </c>
      <c r="D29" s="124">
        <f>IF('Year 1'!$B$6&gt;4,'Year 4'!D29,0)</f>
        <v>0</v>
      </c>
      <c r="E29" s="124">
        <f>IF('Year 1'!$B$6&gt;4,'Year 4'!E29,0)</f>
        <v>0</v>
      </c>
      <c r="F29" s="121">
        <f>B29*D29*E29*C29</f>
        <v>0</v>
      </c>
      <c r="G29" s="124">
        <f>IF('Year 1'!$B$6&gt;4,'Year 4'!G29,0)</f>
        <v>0</v>
      </c>
      <c r="H29" s="124">
        <f>IF('Year 1'!$B$6&gt;4,'Year 4'!H29,0)</f>
        <v>0</v>
      </c>
      <c r="I29" s="121">
        <f>B29*G29*H29*C29</f>
        <v>0</v>
      </c>
      <c r="J29" s="125">
        <f>0.0765*F29</f>
        <v>0</v>
      </c>
      <c r="K29" s="116">
        <f>F29+I29+J29</f>
        <v>0</v>
      </c>
    </row>
    <row r="30" spans="1:15" x14ac:dyDescent="0.25">
      <c r="A30" s="41" t="s">
        <v>85</v>
      </c>
      <c r="B30" s="41"/>
      <c r="C30" s="41"/>
      <c r="D30" s="41"/>
      <c r="E30" s="90"/>
      <c r="F30" s="41">
        <f>SUM(F28:F29)</f>
        <v>0</v>
      </c>
      <c r="G30" s="41"/>
      <c r="H30" s="90"/>
      <c r="I30" s="41">
        <f>SUM(I28:I29)</f>
        <v>0</v>
      </c>
      <c r="J30" s="66">
        <f>J28+J29</f>
        <v>0</v>
      </c>
      <c r="K30" s="41">
        <f>SUM(K28:K29)</f>
        <v>0</v>
      </c>
    </row>
    <row r="31" spans="1:15" x14ac:dyDescent="0.25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49"/>
    </row>
    <row r="32" spans="1:15" ht="135" x14ac:dyDescent="0.25">
      <c r="A32" s="33" t="s">
        <v>55</v>
      </c>
      <c r="B32" s="33" t="s">
        <v>113</v>
      </c>
      <c r="C32" s="112" t="s">
        <v>103</v>
      </c>
      <c r="D32" s="31" t="s">
        <v>104</v>
      </c>
      <c r="E32" s="33" t="s">
        <v>56</v>
      </c>
      <c r="F32" s="33" t="s">
        <v>57</v>
      </c>
      <c r="G32" s="70"/>
      <c r="H32" s="70"/>
      <c r="I32" s="71"/>
      <c r="J32" s="33" t="s">
        <v>58</v>
      </c>
    </row>
    <row r="33" spans="1:11" x14ac:dyDescent="0.25">
      <c r="A33" s="32"/>
      <c r="B33" s="128">
        <f>IF('Year 1'!$B$6&gt;4,'Year 4'!B33,0)</f>
        <v>0</v>
      </c>
      <c r="C33" s="72">
        <f>208.33</f>
        <v>208.33</v>
      </c>
      <c r="D33" s="72">
        <v>585.25</v>
      </c>
      <c r="E33" s="121">
        <f>B33*C33</f>
        <v>0</v>
      </c>
      <c r="F33" s="121" t="s">
        <v>132</v>
      </c>
      <c r="G33" s="117"/>
      <c r="H33" s="117"/>
      <c r="I33" s="118"/>
      <c r="J33" s="121">
        <f>E33</f>
        <v>0</v>
      </c>
    </row>
    <row r="34" spans="1:11" x14ac:dyDescent="0.25">
      <c r="A34" s="32"/>
      <c r="B34" s="128">
        <f>IF('Year 1'!$B$6&gt;4,'Year 4'!B34,0)</f>
        <v>0</v>
      </c>
      <c r="C34" s="72">
        <f>208.33</f>
        <v>208.33</v>
      </c>
      <c r="D34" s="72">
        <v>585.25</v>
      </c>
      <c r="E34" s="121">
        <f>B34*C34</f>
        <v>0</v>
      </c>
      <c r="F34" s="121" t="s">
        <v>132</v>
      </c>
      <c r="G34" s="117"/>
      <c r="H34" s="117"/>
      <c r="I34" s="118"/>
      <c r="J34" s="121">
        <f>E34</f>
        <v>0</v>
      </c>
    </row>
    <row r="35" spans="1:11" x14ac:dyDescent="0.25">
      <c r="A35" s="41" t="s">
        <v>86</v>
      </c>
      <c r="B35" s="41"/>
      <c r="C35" s="73"/>
      <c r="D35" s="73"/>
      <c r="E35" s="41">
        <f>SUM(E33:E34)</f>
        <v>0</v>
      </c>
      <c r="F35" s="41">
        <f>SUM(F33:F34)</f>
        <v>0</v>
      </c>
      <c r="G35" s="53"/>
      <c r="H35" s="53"/>
      <c r="I35" s="54"/>
      <c r="J35" s="41">
        <f>SUM(J33:J34)</f>
        <v>0</v>
      </c>
    </row>
    <row r="36" spans="1:11" x14ac:dyDescent="0.25">
      <c r="K36" s="49"/>
    </row>
    <row r="37" spans="1:11" x14ac:dyDescent="0.25">
      <c r="A37" s="172" t="s">
        <v>118</v>
      </c>
      <c r="B37" s="173"/>
      <c r="C37" s="173"/>
      <c r="D37" s="173"/>
      <c r="E37" s="173"/>
      <c r="F37" s="173"/>
      <c r="G37" s="173"/>
      <c r="H37" s="173"/>
      <c r="I37" s="174"/>
      <c r="J37" s="96" t="s">
        <v>45</v>
      </c>
    </row>
    <row r="38" spans="1:11" x14ac:dyDescent="0.25">
      <c r="A38" s="142"/>
      <c r="B38" s="143"/>
      <c r="C38" s="143"/>
      <c r="D38" s="143"/>
      <c r="E38" s="143"/>
      <c r="F38" s="143"/>
      <c r="G38" s="143"/>
      <c r="H38" s="143"/>
      <c r="I38" s="144"/>
      <c r="J38" s="123"/>
    </row>
    <row r="39" spans="1:11" x14ac:dyDescent="0.25">
      <c r="A39" s="142"/>
      <c r="B39" s="143"/>
      <c r="C39" s="143"/>
      <c r="D39" s="143"/>
      <c r="E39" s="143"/>
      <c r="F39" s="143"/>
      <c r="G39" s="143"/>
      <c r="H39" s="143"/>
      <c r="I39" s="144"/>
      <c r="J39" s="123"/>
    </row>
    <row r="40" spans="1:11" x14ac:dyDescent="0.25">
      <c r="A40" s="142"/>
      <c r="B40" s="143"/>
      <c r="C40" s="143"/>
      <c r="D40" s="143"/>
      <c r="E40" s="143"/>
      <c r="F40" s="143"/>
      <c r="G40" s="143"/>
      <c r="H40" s="143"/>
      <c r="I40" s="144"/>
      <c r="J40" s="123"/>
    </row>
    <row r="41" spans="1:11" x14ac:dyDescent="0.25">
      <c r="A41" s="142"/>
      <c r="B41" s="143"/>
      <c r="C41" s="143"/>
      <c r="D41" s="143"/>
      <c r="E41" s="143"/>
      <c r="F41" s="143"/>
      <c r="G41" s="143"/>
      <c r="H41" s="143"/>
      <c r="I41" s="144"/>
      <c r="J41" s="123"/>
    </row>
    <row r="42" spans="1:11" x14ac:dyDescent="0.25">
      <c r="A42" s="142"/>
      <c r="B42" s="143"/>
      <c r="C42" s="143"/>
      <c r="D42" s="143"/>
      <c r="E42" s="143"/>
      <c r="F42" s="143"/>
      <c r="G42" s="143"/>
      <c r="H42" s="143"/>
      <c r="I42" s="144"/>
      <c r="J42" s="123"/>
    </row>
    <row r="43" spans="1:11" x14ac:dyDescent="0.25">
      <c r="A43" s="148" t="s">
        <v>87</v>
      </c>
      <c r="B43" s="148"/>
      <c r="C43" s="148"/>
      <c r="D43" s="148"/>
      <c r="E43" s="148"/>
      <c r="F43" s="148"/>
      <c r="G43" s="148"/>
      <c r="H43" s="148"/>
      <c r="I43" s="148"/>
      <c r="J43" s="121">
        <f>SUM(J38:J42)</f>
        <v>0</v>
      </c>
    </row>
    <row r="44" spans="1:11" x14ac:dyDescent="0.25">
      <c r="A44" s="131"/>
      <c r="B44" s="132"/>
      <c r="C44" s="132"/>
      <c r="D44" s="132"/>
      <c r="E44" s="132"/>
      <c r="F44" s="132"/>
      <c r="G44" s="132"/>
      <c r="H44" s="132"/>
      <c r="I44" s="132"/>
      <c r="J44" s="132"/>
      <c r="K44" s="49"/>
    </row>
    <row r="45" spans="1:11" x14ac:dyDescent="0.25">
      <c r="A45" s="172" t="s">
        <v>119</v>
      </c>
      <c r="B45" s="173"/>
      <c r="C45" s="173"/>
      <c r="D45" s="173"/>
      <c r="E45" s="173"/>
      <c r="F45" s="173"/>
      <c r="G45" s="173"/>
      <c r="H45" s="173"/>
      <c r="I45" s="174"/>
      <c r="J45" s="96" t="s">
        <v>45</v>
      </c>
    </row>
    <row r="46" spans="1:11" x14ac:dyDescent="0.25">
      <c r="A46" s="142"/>
      <c r="B46" s="143"/>
      <c r="C46" s="143"/>
      <c r="D46" s="143"/>
      <c r="E46" s="143"/>
      <c r="F46" s="143"/>
      <c r="G46" s="143"/>
      <c r="H46" s="143"/>
      <c r="I46" s="144"/>
      <c r="J46" s="124">
        <f>IF('Year 1'!$B$6&gt;4,'Year 4'!J46,0)</f>
        <v>0</v>
      </c>
    </row>
    <row r="47" spans="1:11" x14ac:dyDescent="0.25">
      <c r="A47" s="142"/>
      <c r="B47" s="143"/>
      <c r="C47" s="143"/>
      <c r="D47" s="143"/>
      <c r="E47" s="143"/>
      <c r="F47" s="143"/>
      <c r="G47" s="143"/>
      <c r="H47" s="143"/>
      <c r="I47" s="144"/>
      <c r="J47" s="123"/>
    </row>
    <row r="48" spans="1:11" x14ac:dyDescent="0.25">
      <c r="A48" s="142"/>
      <c r="B48" s="143"/>
      <c r="C48" s="143"/>
      <c r="D48" s="143"/>
      <c r="E48" s="143"/>
      <c r="F48" s="143"/>
      <c r="G48" s="143"/>
      <c r="H48" s="143"/>
      <c r="I48" s="144"/>
      <c r="J48" s="123"/>
    </row>
    <row r="49" spans="1:11" x14ac:dyDescent="0.25">
      <c r="A49" s="142"/>
      <c r="B49" s="143"/>
      <c r="C49" s="143"/>
      <c r="D49" s="143"/>
      <c r="E49" s="143"/>
      <c r="F49" s="143"/>
      <c r="G49" s="143"/>
      <c r="H49" s="143"/>
      <c r="I49" s="144"/>
      <c r="J49" s="123"/>
    </row>
    <row r="50" spans="1:11" x14ac:dyDescent="0.25">
      <c r="A50" s="142"/>
      <c r="B50" s="143"/>
      <c r="C50" s="143"/>
      <c r="D50" s="143"/>
      <c r="E50" s="143"/>
      <c r="F50" s="143"/>
      <c r="G50" s="143"/>
      <c r="H50" s="143"/>
      <c r="I50" s="144"/>
      <c r="J50" s="123"/>
    </row>
    <row r="51" spans="1:11" x14ac:dyDescent="0.25">
      <c r="A51" s="148" t="s">
        <v>88</v>
      </c>
      <c r="B51" s="148"/>
      <c r="C51" s="148"/>
      <c r="D51" s="148"/>
      <c r="E51" s="148"/>
      <c r="F51" s="148"/>
      <c r="G51" s="148"/>
      <c r="H51" s="148"/>
      <c r="I51" s="148"/>
      <c r="J51" s="121">
        <f>SUM(J46:J50)</f>
        <v>0</v>
      </c>
    </row>
    <row r="52" spans="1:11" x14ac:dyDescent="0.25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49"/>
    </row>
    <row r="53" spans="1:11" x14ac:dyDescent="0.25">
      <c r="A53" s="99" t="s">
        <v>11</v>
      </c>
      <c r="B53" s="99" t="s">
        <v>59</v>
      </c>
      <c r="C53" s="99" t="s">
        <v>0</v>
      </c>
      <c r="D53" s="99" t="s">
        <v>60</v>
      </c>
      <c r="E53" s="99" t="s">
        <v>61</v>
      </c>
      <c r="F53" s="99"/>
      <c r="G53" s="99"/>
      <c r="H53" s="99"/>
      <c r="I53" s="99"/>
      <c r="J53" s="96" t="s">
        <v>62</v>
      </c>
    </row>
    <row r="54" spans="1:11" x14ac:dyDescent="0.25">
      <c r="A54" s="32"/>
      <c r="B54" s="124">
        <f>IF('Year 1'!$B$6&gt;4,'Year 4'!B54,0)</f>
        <v>0</v>
      </c>
      <c r="C54" s="124">
        <f>IF('Year 1'!$B$6&gt;4,'Year 4'!C54,0)</f>
        <v>0</v>
      </c>
      <c r="D54" s="124">
        <f>IF('Year 1'!$B$6&gt;4,'Year 4'!D54,0)</f>
        <v>0</v>
      </c>
      <c r="E54" s="124">
        <f>IF('Year 1'!$B$6&gt;4,'Year 4'!E54,0)</f>
        <v>0</v>
      </c>
      <c r="F54" s="32"/>
      <c r="G54" s="32"/>
      <c r="H54" s="32"/>
      <c r="I54" s="32"/>
      <c r="J54" s="121">
        <f>SUM(B54:E54)</f>
        <v>0</v>
      </c>
    </row>
    <row r="55" spans="1:11" x14ac:dyDescent="0.25">
      <c r="A55" s="41" t="s">
        <v>89</v>
      </c>
      <c r="B55" s="41">
        <f>B54</f>
        <v>0</v>
      </c>
      <c r="C55" s="41">
        <f>C54</f>
        <v>0</v>
      </c>
      <c r="D55" s="41">
        <f>D54</f>
        <v>0</v>
      </c>
      <c r="E55" s="41">
        <f>E54</f>
        <v>0</v>
      </c>
      <c r="F55" s="41"/>
      <c r="G55" s="41"/>
      <c r="H55" s="41"/>
      <c r="I55" s="41"/>
      <c r="J55" s="41">
        <f>J54</f>
        <v>0</v>
      </c>
    </row>
    <row r="56" spans="1:11" x14ac:dyDescent="0.25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49"/>
    </row>
    <row r="57" spans="1:11" x14ac:dyDescent="0.25">
      <c r="A57" s="103" t="s">
        <v>120</v>
      </c>
      <c r="B57" s="100"/>
      <c r="C57" s="100"/>
      <c r="D57" s="100"/>
      <c r="E57" s="100"/>
      <c r="F57" s="100"/>
      <c r="G57" s="100"/>
      <c r="H57" s="100"/>
      <c r="I57" s="101"/>
      <c r="J57" s="97" t="s">
        <v>45</v>
      </c>
    </row>
    <row r="58" spans="1:11" x14ac:dyDescent="0.25">
      <c r="A58" s="142"/>
      <c r="B58" s="143"/>
      <c r="C58" s="143"/>
      <c r="D58" s="143"/>
      <c r="E58" s="143"/>
      <c r="F58" s="143"/>
      <c r="G58" s="143"/>
      <c r="H58" s="143"/>
      <c r="I58" s="144"/>
      <c r="J58" s="123"/>
    </row>
    <row r="59" spans="1:11" x14ac:dyDescent="0.25">
      <c r="A59" s="142"/>
      <c r="B59" s="143"/>
      <c r="C59" s="143"/>
      <c r="D59" s="143"/>
      <c r="E59" s="143"/>
      <c r="F59" s="143"/>
      <c r="G59" s="143"/>
      <c r="H59" s="143"/>
      <c r="I59" s="144"/>
      <c r="J59" s="123"/>
    </row>
    <row r="60" spans="1:11" x14ac:dyDescent="0.25">
      <c r="A60" s="142"/>
      <c r="B60" s="143"/>
      <c r="C60" s="143"/>
      <c r="D60" s="143"/>
      <c r="E60" s="143"/>
      <c r="F60" s="143"/>
      <c r="G60" s="143"/>
      <c r="H60" s="143"/>
      <c r="I60" s="144"/>
      <c r="J60" s="123"/>
    </row>
    <row r="61" spans="1:11" x14ac:dyDescent="0.25">
      <c r="A61" s="149"/>
      <c r="B61" s="149"/>
      <c r="C61" s="149"/>
      <c r="D61" s="149"/>
      <c r="E61" s="149"/>
      <c r="F61" s="149"/>
      <c r="G61" s="149"/>
      <c r="H61" s="149"/>
      <c r="I61" s="149"/>
      <c r="J61" s="123"/>
    </row>
    <row r="62" spans="1:11" x14ac:dyDescent="0.25">
      <c r="A62" s="149"/>
      <c r="B62" s="149"/>
      <c r="C62" s="149"/>
      <c r="D62" s="149"/>
      <c r="E62" s="149"/>
      <c r="F62" s="149"/>
      <c r="G62" s="149"/>
      <c r="H62" s="149"/>
      <c r="I62" s="149"/>
      <c r="J62" s="123"/>
    </row>
    <row r="63" spans="1:11" x14ac:dyDescent="0.25">
      <c r="A63" s="148" t="s">
        <v>90</v>
      </c>
      <c r="B63" s="148"/>
      <c r="C63" s="148"/>
      <c r="D63" s="148"/>
      <c r="E63" s="148"/>
      <c r="F63" s="148"/>
      <c r="G63" s="148"/>
      <c r="H63" s="148"/>
      <c r="I63" s="148"/>
      <c r="J63" s="121">
        <f>SUM(J58:J62)</f>
        <v>0</v>
      </c>
    </row>
    <row r="64" spans="1:11" x14ac:dyDescent="0.25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49"/>
    </row>
    <row r="65" spans="1:11" x14ac:dyDescent="0.25">
      <c r="A65" s="103" t="s">
        <v>2</v>
      </c>
      <c r="B65" s="107"/>
      <c r="C65" s="107"/>
      <c r="D65" s="107"/>
      <c r="E65" s="107"/>
      <c r="F65" s="107"/>
      <c r="G65" s="107"/>
      <c r="H65" s="107"/>
      <c r="I65" s="108"/>
      <c r="J65" s="96" t="s">
        <v>45</v>
      </c>
    </row>
    <row r="66" spans="1:11" x14ac:dyDescent="0.25">
      <c r="A66" s="150"/>
      <c r="B66" s="150"/>
      <c r="C66" s="150"/>
      <c r="D66" s="150"/>
      <c r="E66" s="150"/>
      <c r="F66" s="150"/>
      <c r="G66" s="150"/>
      <c r="H66" s="150"/>
      <c r="I66" s="150"/>
      <c r="J66" s="123"/>
    </row>
    <row r="67" spans="1:11" x14ac:dyDescent="0.25">
      <c r="A67" s="148" t="s">
        <v>91</v>
      </c>
      <c r="B67" s="148"/>
      <c r="C67" s="148"/>
      <c r="D67" s="148"/>
      <c r="E67" s="148"/>
      <c r="F67" s="148"/>
      <c r="G67" s="148"/>
      <c r="H67" s="148"/>
      <c r="I67" s="148"/>
      <c r="J67" s="121">
        <f>J66</f>
        <v>0</v>
      </c>
    </row>
    <row r="68" spans="1:11" x14ac:dyDescent="0.25">
      <c r="A68" s="131"/>
      <c r="B68" s="132"/>
      <c r="C68" s="132"/>
      <c r="D68" s="132"/>
      <c r="E68" s="132"/>
      <c r="F68" s="132"/>
      <c r="G68" s="132"/>
      <c r="H68" s="132"/>
      <c r="I68" s="132"/>
      <c r="J68" s="132"/>
      <c r="K68" s="49"/>
    </row>
    <row r="69" spans="1:11" x14ac:dyDescent="0.25">
      <c r="A69" s="172" t="s">
        <v>99</v>
      </c>
      <c r="B69" s="173"/>
      <c r="C69" s="173"/>
      <c r="D69" s="173"/>
      <c r="E69" s="173"/>
      <c r="F69" s="173"/>
      <c r="G69" s="173"/>
      <c r="H69" s="173"/>
      <c r="I69" s="174"/>
      <c r="J69" s="96" t="s">
        <v>45</v>
      </c>
    </row>
    <row r="70" spans="1:11" x14ac:dyDescent="0.25">
      <c r="A70" s="142"/>
      <c r="B70" s="143"/>
      <c r="C70" s="143"/>
      <c r="D70" s="143"/>
      <c r="E70" s="143"/>
      <c r="F70" s="143"/>
      <c r="G70" s="143"/>
      <c r="H70" s="143"/>
      <c r="I70" s="144"/>
      <c r="J70" s="123"/>
    </row>
    <row r="71" spans="1:11" x14ac:dyDescent="0.25">
      <c r="A71" s="142"/>
      <c r="B71" s="143"/>
      <c r="C71" s="143"/>
      <c r="D71" s="143"/>
      <c r="E71" s="143"/>
      <c r="F71" s="143"/>
      <c r="G71" s="143"/>
      <c r="H71" s="143"/>
      <c r="I71" s="144"/>
      <c r="J71" s="123"/>
    </row>
    <row r="72" spans="1:11" x14ac:dyDescent="0.25">
      <c r="A72" s="142"/>
      <c r="B72" s="143"/>
      <c r="C72" s="143"/>
      <c r="D72" s="143"/>
      <c r="E72" s="143"/>
      <c r="F72" s="143"/>
      <c r="G72" s="143"/>
      <c r="H72" s="143"/>
      <c r="I72" s="144"/>
      <c r="J72" s="123"/>
    </row>
    <row r="73" spans="1:11" x14ac:dyDescent="0.25">
      <c r="A73" s="151" t="s">
        <v>98</v>
      </c>
      <c r="B73" s="152"/>
      <c r="C73" s="152"/>
      <c r="D73" s="152"/>
      <c r="E73" s="152"/>
      <c r="F73" s="152"/>
      <c r="G73" s="152"/>
      <c r="H73" s="152"/>
      <c r="I73" s="153"/>
      <c r="J73" s="121">
        <f>SUM(J70:J72)</f>
        <v>0</v>
      </c>
    </row>
    <row r="74" spans="1:11" x14ac:dyDescent="0.25">
      <c r="A74" s="131"/>
      <c r="B74" s="132"/>
      <c r="C74" s="132"/>
      <c r="D74" s="132"/>
      <c r="E74" s="132"/>
      <c r="F74" s="132"/>
      <c r="G74" s="132"/>
      <c r="H74" s="132"/>
      <c r="I74" s="132"/>
      <c r="J74" s="132"/>
      <c r="K74" s="49"/>
    </row>
    <row r="75" spans="1:11" x14ac:dyDescent="0.25">
      <c r="A75" s="103" t="s">
        <v>7</v>
      </c>
      <c r="B75" s="107"/>
      <c r="C75" s="107"/>
      <c r="D75" s="107"/>
      <c r="E75" s="107"/>
      <c r="F75" s="107"/>
      <c r="G75" s="107"/>
      <c r="H75" s="107"/>
      <c r="I75" s="108"/>
      <c r="J75" s="96" t="s">
        <v>45</v>
      </c>
    </row>
    <row r="76" spans="1:11" x14ac:dyDescent="0.25">
      <c r="A76" s="142"/>
      <c r="B76" s="143"/>
      <c r="C76" s="143"/>
      <c r="D76" s="143"/>
      <c r="E76" s="143"/>
      <c r="F76" s="143"/>
      <c r="G76" s="143"/>
      <c r="H76" s="143"/>
      <c r="I76" s="144"/>
      <c r="J76" s="123"/>
    </row>
    <row r="77" spans="1:11" x14ac:dyDescent="0.25">
      <c r="A77" s="142"/>
      <c r="B77" s="143"/>
      <c r="C77" s="143"/>
      <c r="D77" s="143"/>
      <c r="E77" s="143"/>
      <c r="F77" s="143"/>
      <c r="G77" s="143"/>
      <c r="H77" s="143"/>
      <c r="I77" s="144"/>
      <c r="J77" s="123"/>
    </row>
    <row r="78" spans="1:11" x14ac:dyDescent="0.25">
      <c r="A78" s="142"/>
      <c r="B78" s="143"/>
      <c r="C78" s="143"/>
      <c r="D78" s="143"/>
      <c r="E78" s="143"/>
      <c r="F78" s="143"/>
      <c r="G78" s="143"/>
      <c r="H78" s="143"/>
      <c r="I78" s="144"/>
      <c r="J78" s="123"/>
    </row>
    <row r="79" spans="1:11" x14ac:dyDescent="0.25">
      <c r="A79" s="151" t="s">
        <v>93</v>
      </c>
      <c r="B79" s="152"/>
      <c r="C79" s="152"/>
      <c r="D79" s="152"/>
      <c r="E79" s="152"/>
      <c r="F79" s="152"/>
      <c r="G79" s="152"/>
      <c r="H79" s="152"/>
      <c r="I79" s="153"/>
      <c r="J79" s="121">
        <f>SUM(J76:J78)</f>
        <v>0</v>
      </c>
    </row>
    <row r="80" spans="1:11" x14ac:dyDescent="0.25">
      <c r="A80" s="131"/>
      <c r="B80" s="132"/>
      <c r="C80" s="132"/>
      <c r="D80" s="132"/>
      <c r="E80" s="132"/>
      <c r="F80" s="132"/>
      <c r="G80" s="132"/>
      <c r="H80" s="132"/>
      <c r="I80" s="132"/>
      <c r="J80" s="132"/>
      <c r="K80" s="49"/>
    </row>
    <row r="81" spans="1:11" x14ac:dyDescent="0.25">
      <c r="A81" s="103" t="s">
        <v>8</v>
      </c>
      <c r="B81" s="107"/>
      <c r="C81" s="107"/>
      <c r="D81" s="107"/>
      <c r="E81" s="107"/>
      <c r="F81" s="107"/>
      <c r="G81" s="107"/>
      <c r="H81" s="107"/>
      <c r="I81" s="108"/>
      <c r="J81" s="96" t="s">
        <v>45</v>
      </c>
    </row>
    <row r="82" spans="1:11" s="30" customFormat="1" x14ac:dyDescent="0.25">
      <c r="A82" s="142"/>
      <c r="B82" s="143"/>
      <c r="C82" s="143"/>
      <c r="D82" s="143"/>
      <c r="E82" s="143"/>
      <c r="F82" s="143"/>
      <c r="G82" s="143"/>
      <c r="H82" s="143"/>
      <c r="I82" s="144"/>
      <c r="J82" s="123"/>
    </row>
    <row r="83" spans="1:11" s="30" customFormat="1" x14ac:dyDescent="0.25">
      <c r="A83" s="142"/>
      <c r="B83" s="143"/>
      <c r="C83" s="143"/>
      <c r="D83" s="143"/>
      <c r="E83" s="143"/>
      <c r="F83" s="143"/>
      <c r="G83" s="143"/>
      <c r="H83" s="143"/>
      <c r="I83" s="144"/>
      <c r="J83" s="123"/>
    </row>
    <row r="84" spans="1:11" s="30" customFormat="1" x14ac:dyDescent="0.25">
      <c r="A84" s="142"/>
      <c r="B84" s="143"/>
      <c r="C84" s="143"/>
      <c r="D84" s="143"/>
      <c r="E84" s="143"/>
      <c r="F84" s="143"/>
      <c r="G84" s="143"/>
      <c r="H84" s="143"/>
      <c r="I84" s="144"/>
      <c r="J84" s="123"/>
    </row>
    <row r="85" spans="1:11" s="30" customFormat="1" x14ac:dyDescent="0.25">
      <c r="A85" s="151" t="s">
        <v>92</v>
      </c>
      <c r="B85" s="152"/>
      <c r="C85" s="152"/>
      <c r="D85" s="152"/>
      <c r="E85" s="152"/>
      <c r="F85" s="152"/>
      <c r="G85" s="152"/>
      <c r="H85" s="152"/>
      <c r="I85" s="153"/>
      <c r="J85" s="121">
        <f>SUM(J82:J84)</f>
        <v>0</v>
      </c>
    </row>
    <row r="86" spans="1:11" s="30" customFormat="1" x14ac:dyDescent="0.25">
      <c r="A86" s="131"/>
      <c r="B86" s="132"/>
      <c r="C86" s="132"/>
      <c r="D86" s="132"/>
      <c r="E86" s="132"/>
      <c r="F86" s="132"/>
      <c r="G86" s="132"/>
      <c r="H86" s="132"/>
      <c r="I86" s="132"/>
      <c r="J86" s="132"/>
      <c r="K86" s="50"/>
    </row>
    <row r="87" spans="1:11" x14ac:dyDescent="0.25">
      <c r="A87" s="172" t="s">
        <v>6</v>
      </c>
      <c r="B87" s="173"/>
      <c r="C87" s="173"/>
      <c r="D87" s="173"/>
      <c r="E87" s="173"/>
      <c r="F87" s="173"/>
      <c r="G87" s="173"/>
      <c r="H87" s="173"/>
      <c r="I87" s="174"/>
      <c r="J87" s="109" t="s">
        <v>45</v>
      </c>
    </row>
    <row r="88" spans="1:11" x14ac:dyDescent="0.25">
      <c r="A88" s="142" t="s">
        <v>131</v>
      </c>
      <c r="B88" s="143"/>
      <c r="C88" s="143"/>
      <c r="D88" s="143"/>
      <c r="E88" s="143"/>
      <c r="F88" s="143"/>
      <c r="G88" s="143"/>
      <c r="H88" s="143"/>
      <c r="I88" s="144"/>
      <c r="J88" s="123">
        <f>D33*B33+D34*B34</f>
        <v>0</v>
      </c>
    </row>
    <row r="89" spans="1:11" x14ac:dyDescent="0.25">
      <c r="A89" s="142"/>
      <c r="B89" s="143"/>
      <c r="C89" s="143"/>
      <c r="D89" s="143"/>
      <c r="E89" s="143"/>
      <c r="F89" s="143"/>
      <c r="G89" s="143"/>
      <c r="H89" s="143"/>
      <c r="I89" s="144"/>
      <c r="J89" s="123"/>
    </row>
    <row r="90" spans="1:11" x14ac:dyDescent="0.25">
      <c r="A90" s="142"/>
      <c r="B90" s="143"/>
      <c r="C90" s="143"/>
      <c r="D90" s="143"/>
      <c r="E90" s="143"/>
      <c r="F90" s="143"/>
      <c r="G90" s="143"/>
      <c r="H90" s="143"/>
      <c r="I90" s="144"/>
      <c r="J90" s="123"/>
    </row>
    <row r="91" spans="1:11" x14ac:dyDescent="0.25">
      <c r="A91" s="142"/>
      <c r="B91" s="143"/>
      <c r="C91" s="143"/>
      <c r="D91" s="143"/>
      <c r="E91" s="143"/>
      <c r="F91" s="143"/>
      <c r="G91" s="143"/>
      <c r="H91" s="143"/>
      <c r="I91" s="144"/>
      <c r="J91" s="123"/>
    </row>
    <row r="92" spans="1:11" x14ac:dyDescent="0.25">
      <c r="A92" s="142"/>
      <c r="B92" s="143"/>
      <c r="C92" s="143"/>
      <c r="D92" s="143"/>
      <c r="E92" s="143"/>
      <c r="F92" s="143"/>
      <c r="G92" s="143"/>
      <c r="H92" s="143"/>
      <c r="I92" s="144"/>
      <c r="J92" s="123"/>
    </row>
    <row r="93" spans="1:11" x14ac:dyDescent="0.25">
      <c r="A93" s="151" t="s">
        <v>83</v>
      </c>
      <c r="B93" s="152"/>
      <c r="C93" s="152"/>
      <c r="D93" s="152"/>
      <c r="E93" s="152"/>
      <c r="F93" s="152"/>
      <c r="G93" s="152"/>
      <c r="H93" s="152"/>
      <c r="I93" s="153"/>
      <c r="J93" s="121">
        <f>SUM(J88:J92)</f>
        <v>0</v>
      </c>
    </row>
    <row r="94" spans="1:11" ht="15.75" thickBot="1" x14ac:dyDescent="0.3">
      <c r="A94" s="166"/>
      <c r="B94" s="167"/>
      <c r="C94" s="167"/>
      <c r="D94" s="167"/>
      <c r="E94" s="167"/>
      <c r="F94" s="167"/>
      <c r="G94" s="167"/>
      <c r="H94" s="167"/>
      <c r="I94" s="167"/>
      <c r="J94" s="167"/>
      <c r="K94" s="49"/>
    </row>
    <row r="95" spans="1:11" ht="15.75" thickBot="1" x14ac:dyDescent="0.3">
      <c r="A95" s="163" t="s">
        <v>3</v>
      </c>
      <c r="B95" s="164"/>
      <c r="C95" s="164"/>
      <c r="D95" s="164"/>
      <c r="E95" s="164"/>
      <c r="F95" s="164"/>
      <c r="G95" s="164"/>
      <c r="H95" s="164"/>
      <c r="I95" s="165"/>
      <c r="J95" s="126">
        <f>J93+J85+J79+J73+J67+J63+J55+J51+J43+J35+A31+K30+J21+J25+J13</f>
        <v>0</v>
      </c>
    </row>
    <row r="96" spans="1:11" x14ac:dyDescent="0.25">
      <c r="A96" s="168"/>
      <c r="B96" s="169"/>
      <c r="C96" s="169"/>
      <c r="D96" s="169"/>
      <c r="E96" s="169"/>
      <c r="F96" s="169"/>
      <c r="G96" s="169"/>
      <c r="H96" s="169"/>
      <c r="I96" s="169"/>
      <c r="J96" s="169"/>
      <c r="K96" s="49"/>
    </row>
    <row r="97" spans="1:11" x14ac:dyDescent="0.25">
      <c r="A97" s="160" t="s">
        <v>68</v>
      </c>
      <c r="B97" s="161"/>
      <c r="C97" s="161"/>
      <c r="D97" s="161"/>
      <c r="E97" s="161"/>
      <c r="F97" s="161"/>
      <c r="G97" s="161"/>
      <c r="H97" s="161"/>
      <c r="I97" s="162"/>
      <c r="J97" s="126">
        <f>J95-J85-J55-F35-J43</f>
        <v>0</v>
      </c>
    </row>
    <row r="98" spans="1:11" x14ac:dyDescent="0.25">
      <c r="A98" s="170"/>
      <c r="B98" s="171"/>
      <c r="C98" s="171"/>
      <c r="D98" s="171"/>
      <c r="E98" s="171"/>
      <c r="F98" s="171"/>
      <c r="G98" s="171"/>
      <c r="H98" s="171"/>
      <c r="I98" s="171"/>
      <c r="J98" s="171"/>
      <c r="K98" s="49"/>
    </row>
    <row r="99" spans="1:11" x14ac:dyDescent="0.25">
      <c r="A99" s="157" t="s">
        <v>73</v>
      </c>
      <c r="B99" s="158"/>
      <c r="C99" s="158"/>
      <c r="D99" s="158"/>
      <c r="E99" s="158"/>
      <c r="F99" s="158"/>
      <c r="G99" s="158"/>
      <c r="H99" s="158"/>
      <c r="I99" s="159"/>
      <c r="J99" s="36">
        <v>0.39</v>
      </c>
    </row>
    <row r="100" spans="1:11" x14ac:dyDescent="0.25">
      <c r="A100" s="170"/>
      <c r="B100" s="171"/>
      <c r="C100" s="171"/>
      <c r="D100" s="171"/>
      <c r="E100" s="171"/>
      <c r="F100" s="171"/>
      <c r="G100" s="171"/>
      <c r="H100" s="171"/>
      <c r="I100" s="171"/>
      <c r="J100" s="171"/>
      <c r="K100" s="49"/>
    </row>
    <row r="101" spans="1:11" x14ac:dyDescent="0.25">
      <c r="A101" s="160" t="s">
        <v>72</v>
      </c>
      <c r="B101" s="161"/>
      <c r="C101" s="161"/>
      <c r="D101" s="161"/>
      <c r="E101" s="161"/>
      <c r="F101" s="161"/>
      <c r="G101" s="161"/>
      <c r="H101" s="161"/>
      <c r="I101" s="162"/>
      <c r="J101" s="121">
        <f>J97*J99</f>
        <v>0</v>
      </c>
    </row>
    <row r="102" spans="1:11" ht="15.75" thickBot="1" x14ac:dyDescent="0.3">
      <c r="A102" s="166"/>
      <c r="B102" s="167"/>
      <c r="C102" s="167"/>
      <c r="D102" s="167"/>
      <c r="E102" s="167"/>
      <c r="F102" s="167"/>
      <c r="G102" s="167"/>
      <c r="H102" s="167"/>
      <c r="I102" s="167"/>
      <c r="J102" s="167"/>
      <c r="K102" s="49"/>
    </row>
    <row r="103" spans="1:11" ht="15.75" thickBot="1" x14ac:dyDescent="0.3">
      <c r="A103" s="154" t="s">
        <v>9</v>
      </c>
      <c r="B103" s="155"/>
      <c r="C103" s="155"/>
      <c r="D103" s="155"/>
      <c r="E103" s="155"/>
      <c r="F103" s="155"/>
      <c r="G103" s="155"/>
      <c r="H103" s="155"/>
      <c r="I103" s="156"/>
      <c r="J103" s="126">
        <f>J101+J95</f>
        <v>0</v>
      </c>
    </row>
  </sheetData>
  <mergeCells count="71">
    <mergeCell ref="A38:I38"/>
    <mergeCell ref="A31:J31"/>
    <mergeCell ref="A15:J15"/>
    <mergeCell ref="G16:H16"/>
    <mergeCell ref="G17:H17"/>
    <mergeCell ref="G18:H18"/>
    <mergeCell ref="G19:H19"/>
    <mergeCell ref="G20:H20"/>
    <mergeCell ref="A37:I37"/>
    <mergeCell ref="G23:H23"/>
    <mergeCell ref="G24:H24"/>
    <mergeCell ref="A50:I50"/>
    <mergeCell ref="A39:I39"/>
    <mergeCell ref="A40:I40"/>
    <mergeCell ref="A41:I41"/>
    <mergeCell ref="A42:I42"/>
    <mergeCell ref="A43:I43"/>
    <mergeCell ref="A44:J44"/>
    <mergeCell ref="A45:I45"/>
    <mergeCell ref="A46:I46"/>
    <mergeCell ref="A47:I47"/>
    <mergeCell ref="A48:I48"/>
    <mergeCell ref="A49:I49"/>
    <mergeCell ref="A61:I61"/>
    <mergeCell ref="A62:I62"/>
    <mergeCell ref="A63:I63"/>
    <mergeCell ref="A64:J64"/>
    <mergeCell ref="A66:I66"/>
    <mergeCell ref="A92:I92"/>
    <mergeCell ref="A80:J80"/>
    <mergeCell ref="A68:J68"/>
    <mergeCell ref="A69:I69"/>
    <mergeCell ref="A70:I70"/>
    <mergeCell ref="A71:I71"/>
    <mergeCell ref="A72:I72"/>
    <mergeCell ref="A73:I73"/>
    <mergeCell ref="A74:J74"/>
    <mergeCell ref="A76:I76"/>
    <mergeCell ref="A77:I77"/>
    <mergeCell ref="A78:I78"/>
    <mergeCell ref="A79:I79"/>
    <mergeCell ref="A86:J86"/>
    <mergeCell ref="A87:I87"/>
    <mergeCell ref="A82:I82"/>
    <mergeCell ref="A83:I83"/>
    <mergeCell ref="A84:I84"/>
    <mergeCell ref="A85:I85"/>
    <mergeCell ref="A91:I91"/>
    <mergeCell ref="A14:J14"/>
    <mergeCell ref="A88:I88"/>
    <mergeCell ref="A89:I89"/>
    <mergeCell ref="A90:I90"/>
    <mergeCell ref="A26:J26"/>
    <mergeCell ref="A67:I67"/>
    <mergeCell ref="A51:I51"/>
    <mergeCell ref="A52:J52"/>
    <mergeCell ref="A56:J56"/>
    <mergeCell ref="A58:I58"/>
    <mergeCell ref="A59:I59"/>
    <mergeCell ref="A60:I60"/>
    <mergeCell ref="A93:I93"/>
    <mergeCell ref="A101:I101"/>
    <mergeCell ref="A102:J102"/>
    <mergeCell ref="A103:I103"/>
    <mergeCell ref="A94:J94"/>
    <mergeCell ref="A95:I95"/>
    <mergeCell ref="A96:J96"/>
    <mergeCell ref="A97:I97"/>
    <mergeCell ref="A98:J98"/>
    <mergeCell ref="A99:I99"/>
    <mergeCell ref="A100:J100"/>
  </mergeCells>
  <pageMargins left="0.7" right="0.7" top="0.75" bottom="0.75" header="0.3" footer="0.3"/>
  <pageSetup scale="39" orientation="portrait" r:id="rId1"/>
  <headerFooter>
    <oddFooter xml:space="preserve">&amp;L&amp;F; &amp;A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zoomScaleNormal="100" workbookViewId="0">
      <selection activeCell="J27" sqref="J27"/>
    </sheetView>
  </sheetViews>
  <sheetFormatPr defaultRowHeight="15" x14ac:dyDescent="0.25"/>
  <cols>
    <col min="1" max="1" width="29.85546875" style="28" customWidth="1"/>
    <col min="2" max="4" width="13.140625" style="28" customWidth="1"/>
    <col min="5" max="5" width="11.140625" style="28" customWidth="1"/>
    <col min="6" max="6" width="9.140625" style="28"/>
    <col min="7" max="7" width="12" style="28" customWidth="1"/>
    <col min="8" max="16384" width="9.140625" style="28"/>
  </cols>
  <sheetData>
    <row r="1" spans="1:7" x14ac:dyDescent="0.25">
      <c r="A1" s="28" t="s">
        <v>63</v>
      </c>
      <c r="B1" s="28">
        <f>'Year 5'!B1</f>
        <v>0</v>
      </c>
    </row>
    <row r="2" spans="1:7" x14ac:dyDescent="0.25">
      <c r="A2" s="28" t="s">
        <v>64</v>
      </c>
      <c r="B2" s="51">
        <f>'Year 1'!B2</f>
        <v>0</v>
      </c>
    </row>
    <row r="3" spans="1:7" x14ac:dyDescent="0.25">
      <c r="A3" s="28" t="s">
        <v>65</v>
      </c>
      <c r="B3" s="51">
        <f>'Year 1'!B3+(365*'Year 1'!B6-365)</f>
        <v>-1</v>
      </c>
    </row>
    <row r="4" spans="1:7" x14ac:dyDescent="0.25">
      <c r="A4" s="28" t="s">
        <v>66</v>
      </c>
      <c r="B4" s="28">
        <f>'Year 5'!B4</f>
        <v>0</v>
      </c>
    </row>
    <row r="5" spans="1:7" x14ac:dyDescent="0.25">
      <c r="A5" s="28" t="s">
        <v>67</v>
      </c>
      <c r="B5" s="28">
        <f>'Year 5'!B5</f>
        <v>0</v>
      </c>
    </row>
    <row r="7" spans="1:7" x14ac:dyDescent="0.25">
      <c r="A7" s="38"/>
      <c r="B7" s="59" t="s">
        <v>74</v>
      </c>
      <c r="C7" s="59" t="s">
        <v>75</v>
      </c>
      <c r="D7" s="59" t="s">
        <v>76</v>
      </c>
      <c r="E7" s="59" t="s">
        <v>77</v>
      </c>
      <c r="F7" s="59" t="s">
        <v>78</v>
      </c>
      <c r="G7" s="38" t="s">
        <v>79</v>
      </c>
    </row>
    <row r="8" spans="1:7" s="29" customFormat="1" x14ac:dyDescent="0.25">
      <c r="A8" s="31" t="s">
        <v>44</v>
      </c>
      <c r="B8" s="61"/>
      <c r="C8" s="61"/>
      <c r="D8" s="61"/>
      <c r="E8" s="61"/>
      <c r="F8" s="61"/>
      <c r="G8" s="68"/>
    </row>
    <row r="9" spans="1:7" x14ac:dyDescent="0.25">
      <c r="A9" s="65">
        <f>'Year 1'!A9</f>
        <v>0</v>
      </c>
      <c r="B9" s="55">
        <f>'Year 1'!E9+'Year 1'!F9</f>
        <v>0</v>
      </c>
      <c r="C9" s="55">
        <f>'Year 2'!E9+'Year 2'!F9</f>
        <v>0</v>
      </c>
      <c r="D9" s="55">
        <f>'Year 3'!E9+'Year 3'!F9</f>
        <v>0</v>
      </c>
      <c r="E9" s="55">
        <f>'Year 4'!E9+'Year 4'!F9</f>
        <v>0</v>
      </c>
      <c r="F9" s="55">
        <f>'Year 5'!E9+'Year 5'!F9</f>
        <v>0</v>
      </c>
      <c r="G9" s="35">
        <f>SUM(B9:F9)</f>
        <v>0</v>
      </c>
    </row>
    <row r="10" spans="1:7" x14ac:dyDescent="0.25">
      <c r="A10" s="65">
        <f>'Year 1'!A10</f>
        <v>0</v>
      </c>
      <c r="B10" s="55">
        <f>'Year 1'!E10+'Year 1'!F10</f>
        <v>0</v>
      </c>
      <c r="C10" s="55">
        <f>'Year 2'!E10+'Year 2'!F10</f>
        <v>0</v>
      </c>
      <c r="D10" s="55">
        <f>'Year 3'!E10+'Year 3'!F10</f>
        <v>0</v>
      </c>
      <c r="E10" s="55">
        <f>'Year 4'!E10+'Year 4'!F10</f>
        <v>0</v>
      </c>
      <c r="F10" s="55">
        <f>'Year 5'!E10+'Year 5'!F10</f>
        <v>0</v>
      </c>
      <c r="G10" s="35">
        <f>SUM(B10:F10)</f>
        <v>0</v>
      </c>
    </row>
    <row r="11" spans="1:7" x14ac:dyDescent="0.25">
      <c r="A11" s="65">
        <f>'Year 1'!A11</f>
        <v>0</v>
      </c>
      <c r="B11" s="55">
        <f>'Year 1'!E11+'Year 1'!F11</f>
        <v>0</v>
      </c>
      <c r="C11" s="55">
        <f>'Year 2'!E11+'Year 2'!F11</f>
        <v>0</v>
      </c>
      <c r="D11" s="55">
        <f>'Year 3'!E11+'Year 3'!F11</f>
        <v>0</v>
      </c>
      <c r="E11" s="55">
        <f>'Year 4'!E11+'Year 4'!F11</f>
        <v>0</v>
      </c>
      <c r="F11" s="55">
        <f>'Year 5'!E11+'Year 5'!F11</f>
        <v>0</v>
      </c>
      <c r="G11" s="35">
        <f>SUM(B11:F11)</f>
        <v>0</v>
      </c>
    </row>
    <row r="12" spans="1:7" x14ac:dyDescent="0.25">
      <c r="A12" s="65">
        <f>'Year 1'!A12</f>
        <v>0</v>
      </c>
      <c r="B12" s="55">
        <f>'Year 1'!E12+'Year 1'!F12</f>
        <v>0</v>
      </c>
      <c r="C12" s="55">
        <f>'Year 2'!E12+'Year 2'!F12</f>
        <v>0</v>
      </c>
      <c r="D12" s="55">
        <f>'Year 3'!E12+'Year 3'!F12</f>
        <v>0</v>
      </c>
      <c r="E12" s="55">
        <f>'Year 4'!E12+'Year 4'!F12</f>
        <v>0</v>
      </c>
      <c r="F12" s="55">
        <f>'Year 5'!E12+'Year 5'!F12</f>
        <v>0</v>
      </c>
      <c r="G12" s="85">
        <f>SUM(B12:F12)</f>
        <v>0</v>
      </c>
    </row>
    <row r="13" spans="1:7" x14ac:dyDescent="0.25">
      <c r="A13" s="91" t="s">
        <v>84</v>
      </c>
      <c r="B13" s="52">
        <f t="shared" ref="B13:G13" si="0">SUM(B9:B12)</f>
        <v>0</v>
      </c>
      <c r="C13" s="52">
        <f t="shared" si="0"/>
        <v>0</v>
      </c>
      <c r="D13" s="52">
        <f t="shared" si="0"/>
        <v>0</v>
      </c>
      <c r="E13" s="52">
        <f t="shared" si="0"/>
        <v>0</v>
      </c>
      <c r="F13" s="52">
        <f t="shared" si="0"/>
        <v>0</v>
      </c>
      <c r="G13" s="62">
        <f t="shared" si="0"/>
        <v>0</v>
      </c>
    </row>
    <row r="14" spans="1:7" s="30" customFormat="1" x14ac:dyDescent="0.25">
      <c r="A14" s="92"/>
      <c r="B14" s="74"/>
      <c r="C14" s="74"/>
      <c r="D14" s="74"/>
      <c r="E14" s="74"/>
      <c r="F14" s="74"/>
      <c r="G14" s="86"/>
    </row>
    <row r="15" spans="1:7" s="29" customFormat="1" x14ac:dyDescent="0.25">
      <c r="A15" s="93" t="s">
        <v>50</v>
      </c>
      <c r="B15" s="61"/>
      <c r="C15" s="61"/>
      <c r="D15" s="61"/>
      <c r="E15" s="61"/>
      <c r="F15" s="61"/>
      <c r="G15" s="34"/>
    </row>
    <row r="16" spans="1:7" x14ac:dyDescent="0.25">
      <c r="A16" s="65">
        <f>'Year 1'!A17</f>
        <v>0</v>
      </c>
      <c r="B16" s="55">
        <f>'Year 1'!E17</f>
        <v>0</v>
      </c>
      <c r="C16" s="55">
        <f>'Year 2'!E17</f>
        <v>0</v>
      </c>
      <c r="D16" s="55">
        <f>'Year 3'!E17</f>
        <v>0</v>
      </c>
      <c r="E16" s="55">
        <f>'Year 4'!E17</f>
        <v>0</v>
      </c>
      <c r="F16" s="55">
        <f>'Year 5'!E17</f>
        <v>0</v>
      </c>
      <c r="G16" s="35">
        <f>SUM(B16:F16)</f>
        <v>0</v>
      </c>
    </row>
    <row r="17" spans="1:7" x14ac:dyDescent="0.25">
      <c r="A17" s="65">
        <f>'Year 1'!A18</f>
        <v>0</v>
      </c>
      <c r="B17" s="55">
        <f>'Year 1'!E18</f>
        <v>0</v>
      </c>
      <c r="C17" s="55">
        <f>'Year 2'!E18</f>
        <v>0</v>
      </c>
      <c r="D17" s="55">
        <f>'Year 3'!E18</f>
        <v>0</v>
      </c>
      <c r="E17" s="55">
        <f>'Year 4'!E18</f>
        <v>0</v>
      </c>
      <c r="F17" s="55">
        <f>'Year 5'!E18</f>
        <v>0</v>
      </c>
      <c r="G17" s="35">
        <f>SUM(B17:F17)</f>
        <v>0</v>
      </c>
    </row>
    <row r="18" spans="1:7" x14ac:dyDescent="0.25">
      <c r="A18" s="65">
        <f>'Year 1'!A19</f>
        <v>0</v>
      </c>
      <c r="B18" s="55">
        <f>'Year 1'!E19</f>
        <v>0</v>
      </c>
      <c r="C18" s="55">
        <f>'Year 2'!E19</f>
        <v>0</v>
      </c>
      <c r="D18" s="55">
        <f>'Year 3'!E19</f>
        <v>0</v>
      </c>
      <c r="E18" s="55">
        <f>'Year 4'!E19</f>
        <v>0</v>
      </c>
      <c r="F18" s="55">
        <f>'Year 5'!E19</f>
        <v>0</v>
      </c>
      <c r="G18" s="35">
        <f>SUM(B18:F18)</f>
        <v>0</v>
      </c>
    </row>
    <row r="19" spans="1:7" x14ac:dyDescent="0.25">
      <c r="A19" s="65">
        <f>'Year 1'!A20</f>
        <v>0</v>
      </c>
      <c r="B19" s="55">
        <f>'Year 1'!E20</f>
        <v>0</v>
      </c>
      <c r="C19" s="55">
        <f>'Year 2'!E20</f>
        <v>0</v>
      </c>
      <c r="D19" s="55">
        <f>'Year 3'!E20</f>
        <v>0</v>
      </c>
      <c r="E19" s="55">
        <f>'Year 4'!E20</f>
        <v>0</v>
      </c>
      <c r="F19" s="55">
        <f>'Year 5'!E20</f>
        <v>0</v>
      </c>
      <c r="G19" s="35">
        <f>SUM(B19:F19)</f>
        <v>0</v>
      </c>
    </row>
    <row r="20" spans="1:7" x14ac:dyDescent="0.25">
      <c r="A20" s="91" t="s">
        <v>97</v>
      </c>
      <c r="B20" s="52">
        <f t="shared" ref="B20:G20" si="1">SUM(B16:B19)</f>
        <v>0</v>
      </c>
      <c r="C20" s="52">
        <f t="shared" si="1"/>
        <v>0</v>
      </c>
      <c r="D20" s="52">
        <f t="shared" si="1"/>
        <v>0</v>
      </c>
      <c r="E20" s="52">
        <f t="shared" si="1"/>
        <v>0</v>
      </c>
      <c r="F20" s="52">
        <f t="shared" si="1"/>
        <v>0</v>
      </c>
      <c r="G20" s="62">
        <f t="shared" si="1"/>
        <v>0</v>
      </c>
    </row>
    <row r="21" spans="1:7" x14ac:dyDescent="0.25">
      <c r="A21" s="92"/>
      <c r="B21" s="74"/>
      <c r="C21" s="74"/>
      <c r="D21" s="74"/>
      <c r="E21" s="74"/>
      <c r="F21" s="74"/>
      <c r="G21" s="74"/>
    </row>
    <row r="22" spans="1:7" x14ac:dyDescent="0.25">
      <c r="A22" s="91" t="s">
        <v>106</v>
      </c>
      <c r="B22" s="52">
        <f>'Year 1'!E25</f>
        <v>0</v>
      </c>
      <c r="C22" s="52">
        <f>'Year 2'!E25</f>
        <v>0</v>
      </c>
      <c r="D22" s="52">
        <f>'Year 3'!E25</f>
        <v>0</v>
      </c>
      <c r="E22" s="52">
        <f>'Year 4'!E25</f>
        <v>0</v>
      </c>
      <c r="F22" s="52">
        <f>'Year 5'!E25</f>
        <v>0</v>
      </c>
      <c r="G22" s="41">
        <f>SUM(B22:F22)</f>
        <v>0</v>
      </c>
    </row>
    <row r="23" spans="1:7" x14ac:dyDescent="0.25">
      <c r="A23" s="92"/>
      <c r="B23" s="74"/>
      <c r="C23" s="74"/>
      <c r="D23" s="74"/>
      <c r="E23" s="74"/>
      <c r="F23" s="74"/>
      <c r="G23" s="74"/>
    </row>
    <row r="24" spans="1:7" s="29" customFormat="1" x14ac:dyDescent="0.25">
      <c r="A24" s="93" t="s">
        <v>51</v>
      </c>
      <c r="B24" s="61"/>
      <c r="C24" s="61"/>
      <c r="D24" s="61"/>
      <c r="E24" s="61"/>
      <c r="F24" s="61"/>
      <c r="G24" s="34"/>
    </row>
    <row r="25" spans="1:7" x14ac:dyDescent="0.25">
      <c r="A25" s="65">
        <f>'Year 1'!A28</f>
        <v>0</v>
      </c>
      <c r="B25" s="55">
        <f>'Year 1'!F28+'Year 1'!I28</f>
        <v>0</v>
      </c>
      <c r="C25" s="55">
        <f>'Year 2'!F28+'Year 2'!I28</f>
        <v>0</v>
      </c>
      <c r="D25" s="55">
        <f>'Year 3'!F28+'Year 3'!I28</f>
        <v>0</v>
      </c>
      <c r="E25" s="55">
        <f>'Year 4'!F28+'Year 4'!I28</f>
        <v>0</v>
      </c>
      <c r="F25" s="55">
        <f>'Year 5'!F28+'Year 5'!I28</f>
        <v>0</v>
      </c>
      <c r="G25" s="35">
        <f>SUM(B25:F25)</f>
        <v>0</v>
      </c>
    </row>
    <row r="26" spans="1:7" x14ac:dyDescent="0.25">
      <c r="A26" s="65">
        <f>'Year 1'!A29</f>
        <v>0</v>
      </c>
      <c r="B26" s="55">
        <f>'Year 1'!F29+'Year 1'!I29</f>
        <v>0</v>
      </c>
      <c r="C26" s="55">
        <f>'Year 2'!F29+'Year 2'!I29</f>
        <v>0</v>
      </c>
      <c r="D26" s="55">
        <f>'Year 3'!F29+'Year 3'!I29</f>
        <v>0</v>
      </c>
      <c r="E26" s="55">
        <f>'Year 4'!F29+'Year 4'!I29</f>
        <v>0</v>
      </c>
      <c r="F26" s="55">
        <f>'Year 5'!F29+'Year 5'!I29</f>
        <v>0</v>
      </c>
      <c r="G26" s="35">
        <f>SUM(B26:F26)</f>
        <v>0</v>
      </c>
    </row>
    <row r="27" spans="1:7" x14ac:dyDescent="0.25">
      <c r="A27" s="41" t="s">
        <v>85</v>
      </c>
      <c r="B27" s="52">
        <f t="shared" ref="B27:G27" si="2">SUM(B25:B26)</f>
        <v>0</v>
      </c>
      <c r="C27" s="52">
        <f t="shared" si="2"/>
        <v>0</v>
      </c>
      <c r="D27" s="52">
        <f t="shared" si="2"/>
        <v>0</v>
      </c>
      <c r="E27" s="52">
        <f t="shared" si="2"/>
        <v>0</v>
      </c>
      <c r="F27" s="52">
        <f t="shared" si="2"/>
        <v>0</v>
      </c>
      <c r="G27" s="62">
        <f t="shared" si="2"/>
        <v>0</v>
      </c>
    </row>
    <row r="28" spans="1:7" x14ac:dyDescent="0.25">
      <c r="A28" s="35"/>
      <c r="B28" s="74"/>
      <c r="C28" s="74"/>
      <c r="D28" s="74"/>
      <c r="E28" s="74"/>
      <c r="F28" s="74"/>
      <c r="G28" s="74"/>
    </row>
    <row r="29" spans="1:7" x14ac:dyDescent="0.25">
      <c r="A29" s="34" t="s">
        <v>80</v>
      </c>
      <c r="B29" s="61"/>
      <c r="C29" s="61"/>
      <c r="D29" s="61"/>
      <c r="E29" s="61"/>
      <c r="F29" s="61"/>
      <c r="G29" s="34"/>
    </row>
    <row r="30" spans="1:7" x14ac:dyDescent="0.25">
      <c r="A30" s="32" t="s">
        <v>81</v>
      </c>
      <c r="B30" s="55">
        <f>'Year 1'!I13</f>
        <v>0</v>
      </c>
      <c r="C30" s="55">
        <f>'Year 2'!I13</f>
        <v>0</v>
      </c>
      <c r="D30" s="55">
        <f>'Year 3'!I13</f>
        <v>0</v>
      </c>
      <c r="E30" s="55">
        <f>'Year 4'!I13</f>
        <v>0</v>
      </c>
      <c r="F30" s="55">
        <f>'Year 5'!I13</f>
        <v>0</v>
      </c>
      <c r="G30" s="35">
        <f>SUM(B30:F30)</f>
        <v>0</v>
      </c>
    </row>
    <row r="31" spans="1:7" x14ac:dyDescent="0.25">
      <c r="A31" s="32" t="s">
        <v>101</v>
      </c>
      <c r="B31" s="55">
        <f>'Year 1'!I21</f>
        <v>0</v>
      </c>
      <c r="C31" s="55">
        <f>'Year 2'!I21</f>
        <v>0</v>
      </c>
      <c r="D31" s="55">
        <f>'Year 3'!I21</f>
        <v>0</v>
      </c>
      <c r="E31" s="55">
        <f>'Year 4'!I21</f>
        <v>0</v>
      </c>
      <c r="F31" s="55">
        <f>'Year 5'!I21</f>
        <v>0</v>
      </c>
      <c r="G31" s="35">
        <f>SUM(B31:F31)</f>
        <v>0</v>
      </c>
    </row>
    <row r="32" spans="1:7" x14ac:dyDescent="0.25">
      <c r="A32" s="32" t="s">
        <v>82</v>
      </c>
      <c r="B32" s="55">
        <f>'Year 1'!J30</f>
        <v>0</v>
      </c>
      <c r="C32" s="55">
        <f>'Year 2'!J30</f>
        <v>0</v>
      </c>
      <c r="D32" s="55">
        <f>'Year 3'!J30</f>
        <v>0</v>
      </c>
      <c r="E32" s="55">
        <f>'Year 4'!J30</f>
        <v>0</v>
      </c>
      <c r="F32" s="55">
        <f>'Year 5'!J30</f>
        <v>0</v>
      </c>
      <c r="G32" s="35">
        <f>SUM(B32:F32)</f>
        <v>0</v>
      </c>
    </row>
    <row r="33" spans="1:7" x14ac:dyDescent="0.25">
      <c r="A33" s="32" t="s">
        <v>107</v>
      </c>
      <c r="B33" s="75">
        <f>'Year 1'!I25</f>
        <v>0</v>
      </c>
      <c r="C33" s="75">
        <f>'Year 2'!I25</f>
        <v>0</v>
      </c>
      <c r="D33" s="75">
        <f>-'Year 3'!I25</f>
        <v>0</v>
      </c>
      <c r="E33" s="75">
        <f>'Year 4'!I25</f>
        <v>0</v>
      </c>
      <c r="F33" s="75">
        <f>'Year 5'!I25</f>
        <v>0</v>
      </c>
      <c r="G33" s="35">
        <f>SUM(B33:F33)</f>
        <v>0</v>
      </c>
    </row>
    <row r="34" spans="1:7" x14ac:dyDescent="0.25">
      <c r="A34" s="41" t="s">
        <v>102</v>
      </c>
      <c r="B34" s="52">
        <f t="shared" ref="B34:F34" si="3">SUM(B30:B32)</f>
        <v>0</v>
      </c>
      <c r="C34" s="52">
        <f t="shared" si="3"/>
        <v>0</v>
      </c>
      <c r="D34" s="52">
        <f t="shared" si="3"/>
        <v>0</v>
      </c>
      <c r="E34" s="52">
        <f t="shared" si="3"/>
        <v>0</v>
      </c>
      <c r="F34" s="52">
        <f t="shared" si="3"/>
        <v>0</v>
      </c>
      <c r="G34" s="62">
        <f>SUM(G30:G33)</f>
        <v>0</v>
      </c>
    </row>
    <row r="35" spans="1:7" s="30" customFormat="1" x14ac:dyDescent="0.25">
      <c r="A35" s="35"/>
      <c r="B35" s="56"/>
      <c r="C35" s="56"/>
      <c r="D35" s="56"/>
      <c r="E35" s="56"/>
      <c r="F35" s="56"/>
      <c r="G35" s="56"/>
    </row>
    <row r="36" spans="1:7" x14ac:dyDescent="0.25">
      <c r="A36" s="67" t="s">
        <v>94</v>
      </c>
      <c r="B36" s="69">
        <f>'Year 1'!E35</f>
        <v>0</v>
      </c>
      <c r="C36" s="69">
        <f>'Year 2'!E35</f>
        <v>0</v>
      </c>
      <c r="D36" s="69">
        <f>'Year 3'!E35</f>
        <v>0</v>
      </c>
      <c r="E36" s="69">
        <f>'Year 4'!E35</f>
        <v>0</v>
      </c>
      <c r="F36" s="69">
        <f>'Year 5'!E35</f>
        <v>0</v>
      </c>
      <c r="G36" s="41">
        <f>SUM(B36:F36)</f>
        <v>0</v>
      </c>
    </row>
    <row r="37" spans="1:7" s="30" customFormat="1" x14ac:dyDescent="0.25">
      <c r="A37" s="37"/>
      <c r="B37" s="60"/>
      <c r="C37" s="60"/>
      <c r="D37" s="60"/>
      <c r="E37" s="60"/>
      <c r="F37" s="56"/>
      <c r="G37" s="35"/>
    </row>
    <row r="38" spans="1:7" x14ac:dyDescent="0.25">
      <c r="A38" s="41" t="s">
        <v>10</v>
      </c>
      <c r="B38" s="62">
        <f>'Year 1'!J43</f>
        <v>0</v>
      </c>
      <c r="C38" s="52">
        <f>'Year 2'!J43</f>
        <v>0</v>
      </c>
      <c r="D38" s="52">
        <f>'Year 3'!J43</f>
        <v>0</v>
      </c>
      <c r="E38" s="52">
        <f>'Year 4'!J43</f>
        <v>0</v>
      </c>
      <c r="F38" s="52">
        <f>'Year 5'!J43</f>
        <v>0</v>
      </c>
      <c r="G38" s="41">
        <f>SUM(B38:F38)</f>
        <v>0</v>
      </c>
    </row>
    <row r="39" spans="1:7" x14ac:dyDescent="0.25">
      <c r="A39" s="40"/>
      <c r="B39" s="57"/>
      <c r="C39" s="57"/>
      <c r="D39" s="57"/>
      <c r="E39" s="57"/>
      <c r="F39" s="57"/>
      <c r="G39" s="35"/>
    </row>
    <row r="40" spans="1:7" x14ac:dyDescent="0.25">
      <c r="A40" s="41" t="s">
        <v>0</v>
      </c>
      <c r="B40" s="62">
        <f>'Year 1'!J51</f>
        <v>0</v>
      </c>
      <c r="C40" s="52">
        <f>'Year 2'!J51</f>
        <v>0</v>
      </c>
      <c r="D40" s="52">
        <f>'Year 3'!J51</f>
        <v>0</v>
      </c>
      <c r="E40" s="52">
        <f>'Year 4'!J51</f>
        <v>0</v>
      </c>
      <c r="F40" s="52">
        <f>'Year 5'!J51</f>
        <v>0</v>
      </c>
      <c r="G40" s="41">
        <f>SUM(B40:F40)</f>
        <v>0</v>
      </c>
    </row>
    <row r="41" spans="1:7" x14ac:dyDescent="0.25">
      <c r="A41" s="40"/>
      <c r="B41" s="57"/>
      <c r="C41" s="57"/>
      <c r="D41" s="57"/>
      <c r="E41" s="57"/>
      <c r="F41" s="57"/>
      <c r="G41" s="35"/>
    </row>
    <row r="42" spans="1:7" x14ac:dyDescent="0.25">
      <c r="A42" s="41" t="s">
        <v>11</v>
      </c>
      <c r="B42" s="62">
        <f>'Year 1'!J55</f>
        <v>0</v>
      </c>
      <c r="C42" s="52">
        <f>'Year 2'!J55</f>
        <v>0</v>
      </c>
      <c r="D42" s="52">
        <f>'Year 3'!J55</f>
        <v>0</v>
      </c>
      <c r="E42" s="52">
        <f>'Year 4'!J55</f>
        <v>0</v>
      </c>
      <c r="F42" s="52">
        <f>'Year 5'!J55</f>
        <v>0</v>
      </c>
      <c r="G42" s="41">
        <f>SUM(B42:F42)</f>
        <v>0</v>
      </c>
    </row>
    <row r="43" spans="1:7" x14ac:dyDescent="0.25">
      <c r="A43" s="39"/>
      <c r="B43" s="58"/>
      <c r="C43" s="58"/>
      <c r="D43" s="58"/>
      <c r="E43" s="58"/>
      <c r="F43" s="58"/>
      <c r="G43" s="35"/>
    </row>
    <row r="44" spans="1:7" x14ac:dyDescent="0.25">
      <c r="A44" s="41" t="s">
        <v>1</v>
      </c>
      <c r="B44" s="62">
        <f>'Year 1'!J63</f>
        <v>0</v>
      </c>
      <c r="C44" s="52">
        <f>'Year 2'!J63</f>
        <v>0</v>
      </c>
      <c r="D44" s="52">
        <f>'Year 3'!J63</f>
        <v>0</v>
      </c>
      <c r="E44" s="52">
        <f>'Year 4'!J63</f>
        <v>0</v>
      </c>
      <c r="F44" s="52">
        <f>'Year 5'!J63</f>
        <v>0</v>
      </c>
      <c r="G44" s="41">
        <f>SUM(B44:F44)</f>
        <v>0</v>
      </c>
    </row>
    <row r="45" spans="1:7" x14ac:dyDescent="0.25">
      <c r="A45" s="39"/>
      <c r="B45" s="58"/>
      <c r="C45" s="58"/>
      <c r="D45" s="58"/>
      <c r="E45" s="58"/>
      <c r="F45" s="58"/>
      <c r="G45" s="35"/>
    </row>
    <row r="46" spans="1:7" x14ac:dyDescent="0.25">
      <c r="A46" s="41" t="s">
        <v>2</v>
      </c>
      <c r="B46" s="62">
        <f>'Year 1'!J67</f>
        <v>0</v>
      </c>
      <c r="C46" s="52">
        <f>'Year 2'!J67</f>
        <v>0</v>
      </c>
      <c r="D46" s="52">
        <f>'Year 3'!J67</f>
        <v>0</v>
      </c>
      <c r="E46" s="52">
        <f>'Year 4'!J67</f>
        <v>0</v>
      </c>
      <c r="F46" s="52">
        <f>'Year 5'!J67</f>
        <v>0</v>
      </c>
      <c r="G46" s="41">
        <f>SUM(B46:F46)</f>
        <v>0</v>
      </c>
    </row>
    <row r="47" spans="1:7" x14ac:dyDescent="0.25">
      <c r="A47" s="39"/>
      <c r="B47" s="58"/>
      <c r="C47" s="58"/>
      <c r="D47" s="58"/>
      <c r="E47" s="58"/>
      <c r="F47" s="58"/>
      <c r="G47" s="35"/>
    </row>
    <row r="48" spans="1:7" x14ac:dyDescent="0.25">
      <c r="A48" s="41" t="s">
        <v>5</v>
      </c>
      <c r="B48" s="62">
        <f>'Year 1'!J73</f>
        <v>0</v>
      </c>
      <c r="C48" s="52">
        <f>'Year 2'!J73</f>
        <v>0</v>
      </c>
      <c r="D48" s="52">
        <f>'Year 3'!J73</f>
        <v>0</v>
      </c>
      <c r="E48" s="52">
        <f>'Year 4'!J73</f>
        <v>0</v>
      </c>
      <c r="F48" s="52">
        <f>'Year 5'!J73</f>
        <v>0</v>
      </c>
      <c r="G48" s="41">
        <f>SUM(B48:F48)</f>
        <v>0</v>
      </c>
    </row>
    <row r="49" spans="1:7" x14ac:dyDescent="0.25">
      <c r="A49" s="39"/>
      <c r="B49" s="58"/>
      <c r="C49" s="58"/>
      <c r="D49" s="58"/>
      <c r="E49" s="58"/>
      <c r="F49" s="58"/>
      <c r="G49" s="35"/>
    </row>
    <row r="50" spans="1:7" x14ac:dyDescent="0.25">
      <c r="A50" s="41" t="s">
        <v>7</v>
      </c>
      <c r="B50" s="62">
        <f>'Year 1'!J79</f>
        <v>0</v>
      </c>
      <c r="C50" s="52">
        <f>'Year 2'!J79</f>
        <v>0</v>
      </c>
      <c r="D50" s="52">
        <f>'Year 3'!J79</f>
        <v>0</v>
      </c>
      <c r="E50" s="52">
        <f>'Year 4'!J79</f>
        <v>0</v>
      </c>
      <c r="F50" s="52">
        <f>'Year 5'!J79</f>
        <v>0</v>
      </c>
      <c r="G50" s="41">
        <f>SUM(B50:F50)</f>
        <v>0</v>
      </c>
    </row>
    <row r="51" spans="1:7" x14ac:dyDescent="0.25">
      <c r="A51" s="39"/>
      <c r="B51" s="58"/>
      <c r="C51" s="58"/>
      <c r="D51" s="58"/>
      <c r="E51" s="58"/>
      <c r="F51" s="58"/>
      <c r="G51" s="35"/>
    </row>
    <row r="52" spans="1:7" x14ac:dyDescent="0.25">
      <c r="A52" s="41" t="s">
        <v>8</v>
      </c>
      <c r="B52" s="62">
        <f>'Year 1'!J85</f>
        <v>0</v>
      </c>
      <c r="C52" s="52">
        <f>'Year 2'!J85</f>
        <v>0</v>
      </c>
      <c r="D52" s="52">
        <f>'Year 3'!J85</f>
        <v>0</v>
      </c>
      <c r="E52" s="52">
        <f>'Year 4'!J85</f>
        <v>0</v>
      </c>
      <c r="F52" s="52">
        <f>'Year 5'!J85</f>
        <v>0</v>
      </c>
      <c r="G52" s="41">
        <f>SUM(B52:F52)</f>
        <v>0</v>
      </c>
    </row>
    <row r="53" spans="1:7" s="30" customFormat="1" x14ac:dyDescent="0.25">
      <c r="A53" s="39"/>
      <c r="B53" s="58"/>
      <c r="C53" s="58"/>
      <c r="D53" s="58"/>
      <c r="E53" s="58"/>
      <c r="F53" s="58"/>
      <c r="G53" s="35"/>
    </row>
    <row r="54" spans="1:7" x14ac:dyDescent="0.25">
      <c r="A54" s="66" t="s">
        <v>6</v>
      </c>
      <c r="B54" s="62">
        <f>'Year 1'!J93+'Year 1'!F35</f>
        <v>0</v>
      </c>
      <c r="C54" s="52">
        <f>'Year 2'!J93+'Year 2'!F35</f>
        <v>0</v>
      </c>
      <c r="D54" s="52">
        <f>'Year 3'!J93+'Year 3'!F35</f>
        <v>0</v>
      </c>
      <c r="E54" s="52">
        <f>+'Year 4'!F35</f>
        <v>0</v>
      </c>
      <c r="F54" s="52">
        <f>'Year 5'!J93+'Year 5'!F35</f>
        <v>0</v>
      </c>
      <c r="G54" s="41">
        <f>SUM(B54:F54)</f>
        <v>0</v>
      </c>
    </row>
    <row r="55" spans="1:7" x14ac:dyDescent="0.25">
      <c r="A55" s="39"/>
      <c r="B55" s="58"/>
      <c r="C55" s="58"/>
      <c r="D55" s="58"/>
      <c r="E55" s="58"/>
      <c r="F55" s="58"/>
      <c r="G55" s="35"/>
    </row>
    <row r="56" spans="1:7" x14ac:dyDescent="0.25">
      <c r="A56" s="43" t="s">
        <v>3</v>
      </c>
      <c r="B56" s="41">
        <f xml:space="preserve"> SUM(B54,B52,B50,B48,B46,B44,B42,B40,B38,B36,B34,B27,B20,B13)</f>
        <v>0</v>
      </c>
      <c r="C56" s="41">
        <f xml:space="preserve"> SUM(C54,C52,C50,C48,C46,C44,C42,C40,C38,C36,C34,C27,C20,C13)</f>
        <v>0</v>
      </c>
      <c r="D56" s="41">
        <f xml:space="preserve"> SUM(D54,D52,D50,D48,D46,D44,D42,D40,D38,D36,D34,D27,D20,D13)</f>
        <v>0</v>
      </c>
      <c r="E56" s="41">
        <f xml:space="preserve"> SUM(E54,E52,E50,E48,E46,E44,E42,E40,E38,E36,E34,E27,E20,E13)</f>
        <v>0</v>
      </c>
      <c r="F56" s="41">
        <f xml:space="preserve"> SUM(F54,F52,F50,F48,F46,F44,F42,F40,F38,F36,F34,F27,F20,F13)</f>
        <v>0</v>
      </c>
      <c r="G56" s="41">
        <f xml:space="preserve"> SUM(G54,G52,G50,G48,G46,G44,G42,G40,G38,G36,G34,G27,G20,G13,G22)</f>
        <v>0</v>
      </c>
    </row>
    <row r="57" spans="1:7" x14ac:dyDescent="0.25">
      <c r="A57" s="39"/>
      <c r="B57" s="58"/>
      <c r="C57" s="58"/>
      <c r="D57" s="58"/>
      <c r="E57" s="58"/>
      <c r="F57" s="58"/>
      <c r="G57" s="35"/>
    </row>
    <row r="58" spans="1:7" x14ac:dyDescent="0.25">
      <c r="A58" s="42" t="s">
        <v>68</v>
      </c>
      <c r="B58" s="58">
        <f>'Year 1'!J97</f>
        <v>0</v>
      </c>
      <c r="C58" s="58">
        <f>'Year 2'!J97</f>
        <v>0</v>
      </c>
      <c r="D58" s="58">
        <f>'Year 3'!J97</f>
        <v>0</v>
      </c>
      <c r="E58" s="58">
        <f>'Year 4'!J97</f>
        <v>0</v>
      </c>
      <c r="F58" s="58">
        <f>'Year 5'!J97</f>
        <v>0</v>
      </c>
      <c r="G58" s="35">
        <f>SUM(B58:F58)</f>
        <v>0</v>
      </c>
    </row>
    <row r="59" spans="1:7" x14ac:dyDescent="0.25">
      <c r="A59" s="39"/>
      <c r="B59" s="58"/>
      <c r="C59" s="58"/>
      <c r="D59" s="58"/>
      <c r="E59" s="58"/>
      <c r="F59" s="58"/>
      <c r="G59" s="35"/>
    </row>
    <row r="60" spans="1:7" x14ac:dyDescent="0.25">
      <c r="A60" s="43" t="s">
        <v>72</v>
      </c>
      <c r="B60" s="62">
        <f>B58*'Year 1'!J99</f>
        <v>0</v>
      </c>
      <c r="C60" s="62">
        <f>C58*'Year 2'!J99</f>
        <v>0</v>
      </c>
      <c r="D60" s="62">
        <f>D58*'Year 3'!J99</f>
        <v>0</v>
      </c>
      <c r="E60" s="62">
        <f>E58*'Year 4'!J99</f>
        <v>0</v>
      </c>
      <c r="F60" s="62">
        <f>F58*'Year 5'!J99</f>
        <v>0</v>
      </c>
      <c r="G60" s="41">
        <f>SUM(B60:F60)</f>
        <v>0</v>
      </c>
    </row>
    <row r="61" spans="1:7" x14ac:dyDescent="0.25">
      <c r="A61" s="39"/>
      <c r="B61" s="58"/>
      <c r="C61" s="58"/>
      <c r="D61" s="58"/>
      <c r="E61" s="58"/>
      <c r="F61" s="58"/>
      <c r="G61" s="35"/>
    </row>
    <row r="62" spans="1:7" x14ac:dyDescent="0.25">
      <c r="A62" s="43" t="s">
        <v>9</v>
      </c>
      <c r="B62" s="62">
        <f>B60+B56</f>
        <v>0</v>
      </c>
      <c r="C62" s="62">
        <f>C60+C56</f>
        <v>0</v>
      </c>
      <c r="D62" s="62">
        <f>D60+D56</f>
        <v>0</v>
      </c>
      <c r="E62" s="62">
        <f>E60+E56</f>
        <v>0</v>
      </c>
      <c r="F62" s="62">
        <f>F60+F56</f>
        <v>0</v>
      </c>
      <c r="G62" s="41">
        <f>SUM(B62:F62)</f>
        <v>0</v>
      </c>
    </row>
  </sheetData>
  <sheetProtection sheet="1" objects="1" scenarios="1"/>
  <pageMargins left="0.7" right="0.7" top="0.75" bottom="0.75" header="0.3" footer="0.3"/>
  <pageSetup scale="39" orientation="portrait" r:id="rId1"/>
  <headerFooter>
    <oddFooter xml:space="preserve">&amp;L&amp;F; &amp;A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/>
  </sheetViews>
  <sheetFormatPr defaultRowHeight="15" x14ac:dyDescent="0.25"/>
  <cols>
    <col min="1" max="1" width="5.85546875" style="2" customWidth="1"/>
    <col min="2" max="2" width="29" style="2" customWidth="1"/>
    <col min="3" max="3" width="13.5703125" style="2" customWidth="1"/>
    <col min="4" max="4" width="14.5703125" style="2" customWidth="1"/>
    <col min="5" max="5" width="13.7109375" style="2" customWidth="1"/>
    <col min="6" max="6" width="14.5703125" style="2" customWidth="1"/>
    <col min="7" max="16384" width="9.140625" style="2"/>
  </cols>
  <sheetData>
    <row r="1" spans="1:6" ht="15.75" x14ac:dyDescent="0.25">
      <c r="A1" s="10" t="s">
        <v>19</v>
      </c>
      <c r="B1" s="11"/>
      <c r="C1" s="11"/>
      <c r="D1" s="11"/>
      <c r="E1" s="11"/>
      <c r="F1" s="11"/>
    </row>
    <row r="2" spans="1:6" ht="15.75" x14ac:dyDescent="0.25">
      <c r="A2" s="10" t="s">
        <v>20</v>
      </c>
      <c r="B2" s="11"/>
      <c r="C2" s="11"/>
      <c r="D2" s="11"/>
      <c r="E2" s="11"/>
      <c r="F2" s="11"/>
    </row>
    <row r="3" spans="1:6" ht="47.25" x14ac:dyDescent="0.25">
      <c r="A3" s="12" t="s">
        <v>21</v>
      </c>
      <c r="B3" s="13"/>
      <c r="C3" s="14" t="s">
        <v>22</v>
      </c>
      <c r="D3" s="15" t="s">
        <v>23</v>
      </c>
      <c r="E3" s="15" t="s">
        <v>24</v>
      </c>
      <c r="F3" s="14" t="s">
        <v>25</v>
      </c>
    </row>
    <row r="4" spans="1:6" ht="15.75" x14ac:dyDescent="0.25">
      <c r="A4" s="13">
        <v>1</v>
      </c>
      <c r="B4" s="12" t="s">
        <v>26</v>
      </c>
      <c r="C4" s="16">
        <v>47891.29</v>
      </c>
      <c r="D4" s="16">
        <v>55440.36</v>
      </c>
      <c r="E4" s="16">
        <v>64179.06</v>
      </c>
      <c r="F4" s="16">
        <v>78010.14</v>
      </c>
    </row>
    <row r="5" spans="1:6" ht="15.75" x14ac:dyDescent="0.25">
      <c r="A5" s="13">
        <v>2</v>
      </c>
      <c r="B5" s="12" t="s">
        <v>26</v>
      </c>
      <c r="C5" s="16">
        <v>50285.87</v>
      </c>
      <c r="D5" s="16">
        <v>58212.3</v>
      </c>
      <c r="E5" s="16">
        <v>67387.94</v>
      </c>
      <c r="F5" s="16">
        <v>81910.759999999995</v>
      </c>
    </row>
    <row r="6" spans="1:6" ht="15.75" x14ac:dyDescent="0.25">
      <c r="A6" s="13">
        <v>3</v>
      </c>
      <c r="B6" s="12" t="s">
        <v>26</v>
      </c>
      <c r="C6" s="16">
        <v>52800.26</v>
      </c>
      <c r="D6" s="16">
        <v>61122.81</v>
      </c>
      <c r="E6" s="16">
        <v>70757.47</v>
      </c>
      <c r="F6" s="16">
        <v>86006.35</v>
      </c>
    </row>
    <row r="7" spans="1:6" ht="15.75" x14ac:dyDescent="0.25">
      <c r="A7" s="13">
        <v>4</v>
      </c>
      <c r="B7" s="12" t="s">
        <v>26</v>
      </c>
      <c r="C7" s="16">
        <v>55440.36</v>
      </c>
      <c r="D7" s="16">
        <v>64179.06</v>
      </c>
      <c r="E7" s="16">
        <v>74295.28</v>
      </c>
      <c r="F7" s="16">
        <v>90306.71</v>
      </c>
    </row>
    <row r="8" spans="1:6" ht="15.75" x14ac:dyDescent="0.25">
      <c r="A8" s="13">
        <v>5</v>
      </c>
      <c r="B8" s="12" t="s">
        <v>26</v>
      </c>
      <c r="C8" s="16">
        <v>58212.3</v>
      </c>
      <c r="D8" s="16">
        <v>67387.94</v>
      </c>
      <c r="E8" s="16">
        <v>78010.14</v>
      </c>
      <c r="F8" s="16">
        <v>94822.05</v>
      </c>
    </row>
    <row r="9" spans="1:6" ht="15.75" x14ac:dyDescent="0.25">
      <c r="A9" s="13">
        <v>6</v>
      </c>
      <c r="B9" s="12" t="s">
        <v>26</v>
      </c>
      <c r="C9" s="16">
        <v>59667.54</v>
      </c>
      <c r="D9" s="16">
        <v>69072.59</v>
      </c>
      <c r="E9" s="16">
        <v>79960.33</v>
      </c>
      <c r="F9" s="16">
        <v>97192.48</v>
      </c>
    </row>
    <row r="10" spans="1:6" ht="15.75" x14ac:dyDescent="0.25">
      <c r="A10" s="13">
        <v>7</v>
      </c>
      <c r="B10" s="12" t="s">
        <v>26</v>
      </c>
      <c r="C10" s="16">
        <v>61122.81</v>
      </c>
      <c r="D10" s="16">
        <v>70757.47</v>
      </c>
      <c r="E10" s="16">
        <v>81910.759999999995</v>
      </c>
      <c r="F10" s="16">
        <v>99563.18</v>
      </c>
    </row>
    <row r="11" spans="1:6" ht="15.75" x14ac:dyDescent="0.25">
      <c r="A11" s="13">
        <v>8</v>
      </c>
      <c r="B11" s="12" t="s">
        <v>26</v>
      </c>
      <c r="C11" s="16">
        <v>62650.93</v>
      </c>
      <c r="D11" s="16">
        <v>72526.53</v>
      </c>
      <c r="E11" s="16">
        <v>83958.42</v>
      </c>
      <c r="F11" s="16">
        <v>102052.13</v>
      </c>
    </row>
    <row r="12" spans="1:6" ht="15.75" x14ac:dyDescent="0.25">
      <c r="A12" s="13">
        <v>9</v>
      </c>
      <c r="B12" s="12" t="s">
        <v>26</v>
      </c>
      <c r="C12" s="16">
        <v>64179.06</v>
      </c>
      <c r="D12" s="16">
        <v>74295.28</v>
      </c>
      <c r="E12" s="16">
        <v>86006.35</v>
      </c>
      <c r="F12" s="16">
        <v>104541.38</v>
      </c>
    </row>
    <row r="13" spans="1:6" ht="15.75" x14ac:dyDescent="0.25">
      <c r="A13" s="13">
        <v>10</v>
      </c>
      <c r="B13" s="12" t="s">
        <v>26</v>
      </c>
      <c r="C13" s="16">
        <v>65783.62</v>
      </c>
      <c r="D13" s="16">
        <v>76152.600000000006</v>
      </c>
      <c r="E13" s="16">
        <v>88156.39</v>
      </c>
      <c r="F13" s="16">
        <v>107155.04</v>
      </c>
    </row>
    <row r="14" spans="1:6" ht="15.75" x14ac:dyDescent="0.25">
      <c r="A14" s="13">
        <v>11</v>
      </c>
      <c r="B14" s="12" t="s">
        <v>26</v>
      </c>
      <c r="C14" s="16">
        <v>67387.94</v>
      </c>
      <c r="D14" s="16">
        <v>78010.14</v>
      </c>
      <c r="E14" s="16">
        <v>90306.71</v>
      </c>
      <c r="F14" s="16">
        <v>109768.43</v>
      </c>
    </row>
    <row r="15" spans="1:6" ht="15.75" x14ac:dyDescent="0.25">
      <c r="A15" s="13">
        <v>12</v>
      </c>
      <c r="B15" s="12" t="s">
        <v>26</v>
      </c>
      <c r="C15" s="16">
        <v>69072.59</v>
      </c>
      <c r="D15" s="16">
        <v>79960.33</v>
      </c>
      <c r="E15" s="16">
        <v>92564.24</v>
      </c>
      <c r="F15" s="16">
        <v>112512.7</v>
      </c>
    </row>
    <row r="16" spans="1:6" ht="15.75" x14ac:dyDescent="0.25">
      <c r="A16" s="13">
        <v>13</v>
      </c>
      <c r="B16" s="12" t="s">
        <v>26</v>
      </c>
      <c r="C16" s="16">
        <v>70799.39</v>
      </c>
      <c r="D16" s="16">
        <v>81959.320000000007</v>
      </c>
      <c r="E16" s="16">
        <v>94878.34</v>
      </c>
      <c r="F16" s="16">
        <v>115325.51</v>
      </c>
    </row>
    <row r="17" spans="1:6" x14ac:dyDescent="0.25">
      <c r="A17"/>
      <c r="B17"/>
      <c r="C17"/>
      <c r="D17"/>
      <c r="E17"/>
    </row>
    <row r="18" spans="1:6" x14ac:dyDescent="0.25">
      <c r="A18"/>
      <c r="B18"/>
      <c r="C18"/>
      <c r="D18"/>
      <c r="E18"/>
    </row>
    <row r="19" spans="1:6" x14ac:dyDescent="0.25">
      <c r="A19" t="s">
        <v>27</v>
      </c>
      <c r="B19"/>
      <c r="C19"/>
      <c r="D19"/>
      <c r="E19"/>
    </row>
    <row r="20" spans="1:6" x14ac:dyDescent="0.25">
      <c r="A20"/>
      <c r="B20"/>
      <c r="C20"/>
      <c r="D20"/>
      <c r="E20"/>
    </row>
    <row r="21" spans="1:6" x14ac:dyDescent="0.25">
      <c r="A21"/>
      <c r="B21"/>
      <c r="C21"/>
      <c r="D21"/>
      <c r="E21"/>
    </row>
    <row r="22" spans="1:6" ht="15.75" x14ac:dyDescent="0.25">
      <c r="A22" s="17">
        <v>1</v>
      </c>
      <c r="B22" t="s">
        <v>28</v>
      </c>
      <c r="C22" s="18">
        <f>C4/24*0.55</f>
        <v>1097.5087291666669</v>
      </c>
      <c r="D22" s="18">
        <f t="shared" ref="D22:F22" si="0">D4/24*0.55</f>
        <v>1270.5082500000001</v>
      </c>
      <c r="E22" s="18">
        <f t="shared" si="0"/>
        <v>1470.7701250000002</v>
      </c>
      <c r="F22" s="18">
        <f t="shared" si="0"/>
        <v>1787.7323750000003</v>
      </c>
    </row>
    <row r="23" spans="1:6" ht="15.75" x14ac:dyDescent="0.25">
      <c r="A23" s="17">
        <v>2</v>
      </c>
      <c r="B23" t="s">
        <v>28</v>
      </c>
      <c r="C23" s="18">
        <f t="shared" ref="C23:F23" si="1">C5/24*0.55</f>
        <v>1152.3845208333337</v>
      </c>
      <c r="D23" s="18">
        <f t="shared" si="1"/>
        <v>1334.0318750000004</v>
      </c>
      <c r="E23" s="18">
        <f t="shared" si="1"/>
        <v>1544.3069583333336</v>
      </c>
      <c r="F23" s="18">
        <f t="shared" si="1"/>
        <v>1877.1215833333335</v>
      </c>
    </row>
    <row r="24" spans="1:6" ht="15.75" x14ac:dyDescent="0.25">
      <c r="A24" s="17">
        <v>3</v>
      </c>
      <c r="B24" t="s">
        <v>28</v>
      </c>
      <c r="C24" s="18">
        <f t="shared" ref="C24:F24" si="2">C6/24*0.55</f>
        <v>1210.0059583333334</v>
      </c>
      <c r="D24" s="18">
        <f t="shared" si="2"/>
        <v>1400.7310625000002</v>
      </c>
      <c r="E24" s="18">
        <f t="shared" si="2"/>
        <v>1621.5253541666668</v>
      </c>
      <c r="F24" s="18">
        <f t="shared" si="2"/>
        <v>1970.9788541666671</v>
      </c>
    </row>
    <row r="25" spans="1:6" ht="15.75" x14ac:dyDescent="0.25">
      <c r="A25" s="17">
        <v>4</v>
      </c>
      <c r="B25" t="s">
        <v>28</v>
      </c>
      <c r="C25" s="18">
        <f t="shared" ref="C25:F25" si="3">C7/24*0.55</f>
        <v>1270.5082500000001</v>
      </c>
      <c r="D25" s="18">
        <f t="shared" si="3"/>
        <v>1470.7701250000002</v>
      </c>
      <c r="E25" s="18">
        <f t="shared" si="3"/>
        <v>1702.6001666666668</v>
      </c>
      <c r="F25" s="18">
        <f t="shared" si="3"/>
        <v>2069.5287708333335</v>
      </c>
    </row>
    <row r="26" spans="1:6" ht="15.75" x14ac:dyDescent="0.25">
      <c r="A26" s="17">
        <v>5</v>
      </c>
      <c r="B26" t="s">
        <v>28</v>
      </c>
      <c r="C26" s="18">
        <f t="shared" ref="C26:F26" si="4">C8/24*0.55</f>
        <v>1334.0318750000004</v>
      </c>
      <c r="D26" s="18">
        <f t="shared" si="4"/>
        <v>1544.3069583333336</v>
      </c>
      <c r="E26" s="18">
        <f t="shared" si="4"/>
        <v>1787.7323750000003</v>
      </c>
      <c r="F26" s="18">
        <f t="shared" si="4"/>
        <v>2173.0053125000004</v>
      </c>
    </row>
    <row r="27" spans="1:6" ht="15.75" x14ac:dyDescent="0.25">
      <c r="A27" s="17">
        <v>6</v>
      </c>
      <c r="B27" t="s">
        <v>28</v>
      </c>
      <c r="C27" s="18">
        <f t="shared" ref="C27:F27" si="5">C9/24*0.55</f>
        <v>1367.3811250000001</v>
      </c>
      <c r="D27" s="18">
        <f t="shared" si="5"/>
        <v>1582.9135208333335</v>
      </c>
      <c r="E27" s="18">
        <f t="shared" si="5"/>
        <v>1832.4242291666667</v>
      </c>
      <c r="F27" s="18">
        <f t="shared" si="5"/>
        <v>2227.3276666666666</v>
      </c>
    </row>
    <row r="28" spans="1:6" ht="15.75" x14ac:dyDescent="0.25">
      <c r="A28" s="17">
        <v>7</v>
      </c>
      <c r="B28" t="s">
        <v>28</v>
      </c>
      <c r="C28" s="18">
        <f t="shared" ref="C28:F28" si="6">C10/24*0.55</f>
        <v>1400.7310625000002</v>
      </c>
      <c r="D28" s="18">
        <f t="shared" si="6"/>
        <v>1621.5253541666668</v>
      </c>
      <c r="E28" s="18">
        <f t="shared" si="6"/>
        <v>1877.1215833333335</v>
      </c>
      <c r="F28" s="18">
        <f t="shared" si="6"/>
        <v>2281.6562083333333</v>
      </c>
    </row>
    <row r="29" spans="1:6" ht="15.75" x14ac:dyDescent="0.25">
      <c r="A29" s="17">
        <v>8</v>
      </c>
      <c r="B29" t="s">
        <v>28</v>
      </c>
      <c r="C29" s="18">
        <f t="shared" ref="C29:F29" si="7">C11/24*0.55</f>
        <v>1435.7504791666668</v>
      </c>
      <c r="D29" s="18">
        <f t="shared" si="7"/>
        <v>1662.0663125000001</v>
      </c>
      <c r="E29" s="18">
        <f t="shared" si="7"/>
        <v>1924.0471250000001</v>
      </c>
      <c r="F29" s="18">
        <f t="shared" si="7"/>
        <v>2338.6946458333337</v>
      </c>
    </row>
    <row r="30" spans="1:6" ht="15.75" x14ac:dyDescent="0.25">
      <c r="A30" s="17">
        <v>9</v>
      </c>
      <c r="B30" t="s">
        <v>28</v>
      </c>
      <c r="C30" s="18">
        <f t="shared" ref="C30:F30" si="8">C12/24*0.55</f>
        <v>1470.7701250000002</v>
      </c>
      <c r="D30" s="18">
        <f t="shared" si="8"/>
        <v>1702.6001666666668</v>
      </c>
      <c r="E30" s="18">
        <f t="shared" si="8"/>
        <v>1970.9788541666671</v>
      </c>
      <c r="F30" s="18">
        <f t="shared" si="8"/>
        <v>2395.739958333334</v>
      </c>
    </row>
    <row r="31" spans="1:6" ht="15.75" x14ac:dyDescent="0.25">
      <c r="A31" s="17">
        <v>10</v>
      </c>
      <c r="B31" t="s">
        <v>28</v>
      </c>
      <c r="C31" s="18">
        <f t="shared" ref="C31:F31" si="9">C13/24*0.55</f>
        <v>1507.5412916666667</v>
      </c>
      <c r="D31" s="18">
        <f t="shared" si="9"/>
        <v>1745.1637500000002</v>
      </c>
      <c r="E31" s="18">
        <f t="shared" si="9"/>
        <v>2020.2506041666668</v>
      </c>
      <c r="F31" s="18">
        <f t="shared" si="9"/>
        <v>2455.6363333333334</v>
      </c>
    </row>
    <row r="32" spans="1:6" ht="15.75" x14ac:dyDescent="0.25">
      <c r="A32" s="17">
        <v>11</v>
      </c>
      <c r="B32" t="s">
        <v>28</v>
      </c>
      <c r="C32" s="18">
        <f t="shared" ref="C32:F32" si="10">C14/24*0.55</f>
        <v>1544.3069583333336</v>
      </c>
      <c r="D32" s="18">
        <f t="shared" si="10"/>
        <v>1787.7323750000003</v>
      </c>
      <c r="E32" s="18">
        <f t="shared" si="10"/>
        <v>2069.5287708333335</v>
      </c>
      <c r="F32" s="18">
        <f t="shared" si="10"/>
        <v>2515.5265208333331</v>
      </c>
    </row>
    <row r="33" spans="1:6" ht="15.75" x14ac:dyDescent="0.25">
      <c r="A33" s="17">
        <v>12</v>
      </c>
      <c r="B33" t="s">
        <v>28</v>
      </c>
      <c r="C33" s="18">
        <f t="shared" ref="C33:F33" si="11">C15/24*0.55</f>
        <v>1582.9135208333335</v>
      </c>
      <c r="D33" s="18">
        <f t="shared" si="11"/>
        <v>1832.4242291666667</v>
      </c>
      <c r="E33" s="18">
        <f t="shared" si="11"/>
        <v>2121.2638333333339</v>
      </c>
      <c r="F33" s="18">
        <f t="shared" si="11"/>
        <v>2578.4160416666668</v>
      </c>
    </row>
    <row r="34" spans="1:6" ht="15.75" x14ac:dyDescent="0.25">
      <c r="A34" s="17">
        <v>13</v>
      </c>
      <c r="B34" t="s">
        <v>28</v>
      </c>
      <c r="C34" s="18">
        <f t="shared" ref="C34:F34" si="12">C16/24*0.55</f>
        <v>1622.4860208333334</v>
      </c>
      <c r="D34" s="18">
        <f t="shared" si="12"/>
        <v>1878.2344166666669</v>
      </c>
      <c r="E34" s="18">
        <f t="shared" si="12"/>
        <v>2174.2952916666668</v>
      </c>
      <c r="F34" s="18">
        <f t="shared" si="12"/>
        <v>2642.8762708333334</v>
      </c>
    </row>
    <row r="35" spans="1:6" x14ac:dyDescent="0.25">
      <c r="A35"/>
      <c r="B35"/>
      <c r="C35"/>
      <c r="D35"/>
      <c r="E35"/>
    </row>
    <row r="36" spans="1:6" x14ac:dyDescent="0.25">
      <c r="A36"/>
      <c r="B36"/>
      <c r="C36"/>
      <c r="D36"/>
      <c r="E36"/>
    </row>
    <row r="37" spans="1:6" x14ac:dyDescent="0.25">
      <c r="A37"/>
      <c r="B37"/>
      <c r="C37"/>
      <c r="D37"/>
      <c r="E37"/>
    </row>
    <row r="38" spans="1:6" x14ac:dyDescent="0.25">
      <c r="A38"/>
      <c r="B38"/>
      <c r="C38"/>
      <c r="D38"/>
      <c r="E38"/>
    </row>
    <row r="39" spans="1:6" x14ac:dyDescent="0.25">
      <c r="A39"/>
      <c r="B39"/>
      <c r="C39"/>
      <c r="D39"/>
      <c r="E39"/>
    </row>
    <row r="40" spans="1:6" x14ac:dyDescent="0.25">
      <c r="A40"/>
      <c r="B40"/>
      <c r="C40"/>
      <c r="D40"/>
      <c r="E40"/>
    </row>
    <row r="41" spans="1:6" x14ac:dyDescent="0.25">
      <c r="A41"/>
      <c r="B41"/>
      <c r="C41"/>
      <c r="D41"/>
      <c r="E41"/>
    </row>
    <row r="42" spans="1:6" x14ac:dyDescent="0.25">
      <c r="A42"/>
      <c r="B42"/>
      <c r="C42"/>
      <c r="D42"/>
      <c r="E42"/>
    </row>
    <row r="43" spans="1:6" x14ac:dyDescent="0.25">
      <c r="A43"/>
      <c r="B43"/>
      <c r="C43"/>
      <c r="D43"/>
      <c r="E43"/>
    </row>
    <row r="44" spans="1:6" x14ac:dyDescent="0.25">
      <c r="A44"/>
      <c r="B44"/>
      <c r="C44"/>
      <c r="D44"/>
      <c r="E44"/>
    </row>
    <row r="45" spans="1:6" x14ac:dyDescent="0.25">
      <c r="A45"/>
      <c r="B45"/>
      <c r="C45"/>
      <c r="D45"/>
      <c r="E45"/>
    </row>
    <row r="46" spans="1:6" x14ac:dyDescent="0.25">
      <c r="A46"/>
      <c r="B46"/>
      <c r="C46"/>
      <c r="D46"/>
      <c r="E46"/>
    </row>
    <row r="47" spans="1:6" x14ac:dyDescent="0.25">
      <c r="A47"/>
      <c r="B47"/>
      <c r="C47"/>
      <c r="D47"/>
      <c r="E47"/>
    </row>
    <row r="48" spans="1:6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ht="15.75" x14ac:dyDescent="0.25">
      <c r="A71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S24" sqref="S24"/>
    </sheetView>
  </sheetViews>
  <sheetFormatPr defaultRowHeight="15" x14ac:dyDescent="0.25"/>
  <cols>
    <col min="1" max="1" width="4.140625" style="2" customWidth="1"/>
    <col min="2" max="2" width="0.7109375" style="2" customWidth="1"/>
    <col min="3" max="3" width="1" style="2" customWidth="1"/>
    <col min="4" max="4" width="29" style="2" customWidth="1"/>
    <col min="5" max="5" width="1" style="2" customWidth="1"/>
    <col min="6" max="6" width="9.85546875" style="2" customWidth="1"/>
    <col min="7" max="7" width="1" style="2" customWidth="1"/>
    <col min="8" max="8" width="9" style="2" customWidth="1"/>
    <col min="9" max="9" width="1" style="2" customWidth="1"/>
    <col min="10" max="10" width="8" style="2" customWidth="1"/>
    <col min="11" max="11" width="1" style="2" customWidth="1"/>
    <col min="12" max="12" width="9.85546875" style="2" customWidth="1"/>
    <col min="13" max="13" width="10.85546875" style="2" customWidth="1"/>
    <col min="14" max="14" width="1" style="2" customWidth="1"/>
    <col min="15" max="15" width="2.85546875" style="2" customWidth="1"/>
    <col min="16" max="16384" width="9.140625" style="2"/>
  </cols>
  <sheetData>
    <row r="1" spans="1:14" ht="15" customHeight="1" x14ac:dyDescent="0.25">
      <c r="A1" s="19" t="s">
        <v>40</v>
      </c>
    </row>
    <row r="2" spans="1:14" ht="15" customHeight="1" x14ac:dyDescent="0.25">
      <c r="A2" s="19" t="s">
        <v>29</v>
      </c>
    </row>
    <row r="3" spans="1:14" ht="15" customHeight="1" x14ac:dyDescent="0.25">
      <c r="A3" s="19" t="s">
        <v>41</v>
      </c>
    </row>
    <row r="4" spans="1:14" ht="42" customHeight="1" x14ac:dyDescent="0.25">
      <c r="A4" s="179" t="s">
        <v>30</v>
      </c>
      <c r="B4" s="179"/>
      <c r="C4" s="179"/>
      <c r="D4" s="178"/>
      <c r="E4" s="178"/>
      <c r="F4" s="186" t="s">
        <v>31</v>
      </c>
      <c r="G4" s="186"/>
      <c r="H4" s="186" t="s">
        <v>32</v>
      </c>
      <c r="I4" s="186"/>
      <c r="J4" s="186" t="s">
        <v>33</v>
      </c>
      <c r="K4" s="186"/>
      <c r="L4" s="27" t="s">
        <v>34</v>
      </c>
      <c r="M4" s="179" t="s">
        <v>35</v>
      </c>
      <c r="N4" s="179"/>
    </row>
    <row r="5" spans="1:14" ht="18" customHeight="1" x14ac:dyDescent="0.25">
      <c r="A5" s="183">
        <v>1</v>
      </c>
      <c r="B5" s="183"/>
      <c r="C5" s="183"/>
      <c r="D5" s="184" t="s">
        <v>36</v>
      </c>
      <c r="E5" s="184"/>
      <c r="F5" s="185">
        <v>20.76</v>
      </c>
      <c r="G5" s="185"/>
      <c r="H5" s="185">
        <v>24.06</v>
      </c>
      <c r="I5" s="185"/>
      <c r="J5" s="185">
        <v>26.58</v>
      </c>
      <c r="K5" s="185"/>
      <c r="L5" s="23">
        <v>30.82</v>
      </c>
      <c r="M5" s="185">
        <v>34.020000000000003</v>
      </c>
      <c r="N5" s="185"/>
    </row>
    <row r="6" spans="1:14" ht="12.95" customHeight="1" x14ac:dyDescent="0.25">
      <c r="A6" s="178"/>
      <c r="B6" s="178"/>
      <c r="C6" s="178"/>
      <c r="D6" s="179" t="s">
        <v>37</v>
      </c>
      <c r="E6" s="179"/>
      <c r="F6" s="182">
        <v>1557</v>
      </c>
      <c r="G6" s="182"/>
      <c r="H6" s="182">
        <v>1804.5</v>
      </c>
      <c r="I6" s="182"/>
      <c r="J6" s="182">
        <v>1993.5</v>
      </c>
      <c r="K6" s="182"/>
      <c r="L6" s="24">
        <v>2311.5</v>
      </c>
      <c r="M6" s="182">
        <v>2551.5</v>
      </c>
      <c r="N6" s="182"/>
    </row>
    <row r="7" spans="1:14" ht="23.1" customHeight="1" x14ac:dyDescent="0.25">
      <c r="A7" s="178"/>
      <c r="B7" s="178"/>
      <c r="C7" s="178"/>
      <c r="D7" s="178" t="s">
        <v>38</v>
      </c>
      <c r="E7" s="178"/>
      <c r="F7" s="181">
        <v>1197.69</v>
      </c>
      <c r="G7" s="181"/>
      <c r="H7" s="181">
        <v>1388.08</v>
      </c>
      <c r="I7" s="181"/>
      <c r="J7" s="181">
        <v>1533.46</v>
      </c>
      <c r="K7" s="181"/>
      <c r="L7" s="25">
        <v>1778.08</v>
      </c>
      <c r="M7" s="181">
        <v>1962.69</v>
      </c>
      <c r="N7" s="181"/>
    </row>
    <row r="8" spans="1:14" ht="18" customHeight="1" x14ac:dyDescent="0.25">
      <c r="A8" s="178"/>
      <c r="B8" s="178"/>
      <c r="C8" s="178"/>
      <c r="D8" s="179" t="s">
        <v>39</v>
      </c>
      <c r="E8" s="179"/>
      <c r="F8" s="180">
        <v>40607</v>
      </c>
      <c r="G8" s="180"/>
      <c r="H8" s="180">
        <v>47061</v>
      </c>
      <c r="I8" s="180"/>
      <c r="J8" s="180">
        <v>51990</v>
      </c>
      <c r="K8" s="180"/>
      <c r="L8" s="26">
        <v>60284</v>
      </c>
      <c r="M8" s="180">
        <v>66543</v>
      </c>
      <c r="N8" s="180"/>
    </row>
    <row r="9" spans="1:14" ht="18" customHeight="1" x14ac:dyDescent="0.25">
      <c r="A9" s="183">
        <v>2</v>
      </c>
      <c r="B9" s="183"/>
      <c r="C9" s="183"/>
      <c r="D9" s="184" t="s">
        <v>36</v>
      </c>
      <c r="E9" s="184"/>
      <c r="F9" s="185">
        <v>21.3</v>
      </c>
      <c r="G9" s="185"/>
      <c r="H9" s="185">
        <v>24.67</v>
      </c>
      <c r="I9" s="185"/>
      <c r="J9" s="185">
        <v>27.26</v>
      </c>
      <c r="K9" s="185"/>
      <c r="L9" s="23">
        <v>31.59</v>
      </c>
      <c r="M9" s="185">
        <v>34.86</v>
      </c>
      <c r="N9" s="185"/>
    </row>
    <row r="10" spans="1:14" ht="12.95" customHeight="1" x14ac:dyDescent="0.25">
      <c r="A10" s="178"/>
      <c r="B10" s="178"/>
      <c r="C10" s="178"/>
      <c r="D10" s="179" t="s">
        <v>37</v>
      </c>
      <c r="E10" s="179"/>
      <c r="F10" s="182">
        <v>1597.5</v>
      </c>
      <c r="G10" s="182"/>
      <c r="H10" s="182">
        <v>1850.25</v>
      </c>
      <c r="I10" s="182"/>
      <c r="J10" s="182">
        <v>2044.5</v>
      </c>
      <c r="K10" s="182"/>
      <c r="L10" s="24">
        <v>2369.25</v>
      </c>
      <c r="M10" s="182">
        <v>2614.5</v>
      </c>
      <c r="N10" s="182"/>
    </row>
    <row r="11" spans="1:14" ht="23.1" customHeight="1" x14ac:dyDescent="0.25">
      <c r="A11" s="178"/>
      <c r="B11" s="178"/>
      <c r="C11" s="178"/>
      <c r="D11" s="178" t="s">
        <v>38</v>
      </c>
      <c r="E11" s="178"/>
      <c r="F11" s="181">
        <v>1228.8499999999999</v>
      </c>
      <c r="G11" s="181"/>
      <c r="H11" s="181">
        <v>1423.27</v>
      </c>
      <c r="I11" s="181"/>
      <c r="J11" s="181">
        <v>1572.69</v>
      </c>
      <c r="K11" s="181"/>
      <c r="L11" s="25">
        <v>1822.5</v>
      </c>
      <c r="M11" s="181">
        <v>2011.15</v>
      </c>
      <c r="N11" s="181"/>
    </row>
    <row r="12" spans="1:14" ht="18" customHeight="1" x14ac:dyDescent="0.25">
      <c r="A12" s="178"/>
      <c r="B12" s="178"/>
      <c r="C12" s="178"/>
      <c r="D12" s="179" t="s">
        <v>39</v>
      </c>
      <c r="E12" s="179"/>
      <c r="F12" s="180">
        <v>41663</v>
      </c>
      <c r="G12" s="180"/>
      <c r="H12" s="180">
        <v>48255</v>
      </c>
      <c r="I12" s="180"/>
      <c r="J12" s="180">
        <v>53321</v>
      </c>
      <c r="K12" s="180"/>
      <c r="L12" s="26">
        <v>61790</v>
      </c>
      <c r="M12" s="180">
        <v>68186</v>
      </c>
      <c r="N12" s="180"/>
    </row>
    <row r="13" spans="1:14" ht="18" customHeight="1" x14ac:dyDescent="0.25">
      <c r="A13" s="183">
        <v>3</v>
      </c>
      <c r="B13" s="183"/>
      <c r="C13" s="183"/>
      <c r="D13" s="184" t="s">
        <v>36</v>
      </c>
      <c r="E13" s="184"/>
      <c r="F13" s="185">
        <v>21.82</v>
      </c>
      <c r="G13" s="185"/>
      <c r="H13" s="185">
        <v>25.32</v>
      </c>
      <c r="I13" s="185"/>
      <c r="J13" s="185">
        <v>27.89</v>
      </c>
      <c r="K13" s="185"/>
      <c r="L13" s="23">
        <v>32.369999999999997</v>
      </c>
      <c r="M13" s="185">
        <v>35.729999999999997</v>
      </c>
      <c r="N13" s="185"/>
    </row>
    <row r="14" spans="1:14" ht="12.95" customHeight="1" x14ac:dyDescent="0.25">
      <c r="A14" s="178"/>
      <c r="B14" s="178"/>
      <c r="C14" s="178"/>
      <c r="D14" s="179" t="s">
        <v>37</v>
      </c>
      <c r="E14" s="179"/>
      <c r="F14" s="182">
        <v>1636.5</v>
      </c>
      <c r="G14" s="182"/>
      <c r="H14" s="182">
        <v>1899</v>
      </c>
      <c r="I14" s="182"/>
      <c r="J14" s="182">
        <v>2091.75</v>
      </c>
      <c r="K14" s="182"/>
      <c r="L14" s="24">
        <v>2427.75</v>
      </c>
      <c r="M14" s="182">
        <v>2679.75</v>
      </c>
      <c r="N14" s="182"/>
    </row>
    <row r="15" spans="1:14" ht="23.1" customHeight="1" x14ac:dyDescent="0.25">
      <c r="A15" s="178"/>
      <c r="B15" s="178"/>
      <c r="C15" s="178"/>
      <c r="D15" s="178" t="s">
        <v>38</v>
      </c>
      <c r="E15" s="178"/>
      <c r="F15" s="181">
        <v>1258.8499999999999</v>
      </c>
      <c r="G15" s="181"/>
      <c r="H15" s="181">
        <v>1460.77</v>
      </c>
      <c r="I15" s="181"/>
      <c r="J15" s="181">
        <v>1609.04</v>
      </c>
      <c r="K15" s="181"/>
      <c r="L15" s="25">
        <v>1867.5</v>
      </c>
      <c r="M15" s="181">
        <v>2061.35</v>
      </c>
      <c r="N15" s="181"/>
    </row>
    <row r="16" spans="1:14" ht="18" customHeight="1" x14ac:dyDescent="0.25">
      <c r="A16" s="178"/>
      <c r="B16" s="178"/>
      <c r="C16" s="178"/>
      <c r="D16" s="179" t="s">
        <v>39</v>
      </c>
      <c r="E16" s="179"/>
      <c r="F16" s="180">
        <v>42680</v>
      </c>
      <c r="G16" s="180"/>
      <c r="H16" s="180">
        <v>49526</v>
      </c>
      <c r="I16" s="180"/>
      <c r="J16" s="180">
        <v>54553</v>
      </c>
      <c r="K16" s="180"/>
      <c r="L16" s="26">
        <v>63316</v>
      </c>
      <c r="M16" s="180">
        <v>69888</v>
      </c>
      <c r="N16" s="180"/>
    </row>
    <row r="17" spans="1:14" ht="18" customHeight="1" x14ac:dyDescent="0.25">
      <c r="A17" s="183">
        <v>4</v>
      </c>
      <c r="B17" s="183"/>
      <c r="C17" s="183"/>
      <c r="D17" s="184" t="s">
        <v>36</v>
      </c>
      <c r="E17" s="184"/>
      <c r="F17" s="185">
        <v>22.37</v>
      </c>
      <c r="G17" s="185"/>
      <c r="H17" s="185">
        <v>25.92</v>
      </c>
      <c r="I17" s="185"/>
      <c r="J17" s="185">
        <v>28.61</v>
      </c>
      <c r="K17" s="185"/>
      <c r="L17" s="23">
        <v>33.18</v>
      </c>
      <c r="M17" s="185">
        <v>36.619999999999997</v>
      </c>
      <c r="N17" s="185"/>
    </row>
    <row r="18" spans="1:14" ht="12.95" customHeight="1" x14ac:dyDescent="0.25">
      <c r="A18" s="178"/>
      <c r="B18" s="178"/>
      <c r="C18" s="178"/>
      <c r="D18" s="179" t="s">
        <v>37</v>
      </c>
      <c r="E18" s="179"/>
      <c r="F18" s="182">
        <v>1677.75</v>
      </c>
      <c r="G18" s="182"/>
      <c r="H18" s="182">
        <v>1944</v>
      </c>
      <c r="I18" s="182"/>
      <c r="J18" s="182">
        <v>2145.75</v>
      </c>
      <c r="K18" s="182"/>
      <c r="L18" s="24">
        <v>2488.5</v>
      </c>
      <c r="M18" s="182">
        <v>2746.5</v>
      </c>
      <c r="N18" s="182"/>
    </row>
    <row r="19" spans="1:14" ht="23.1" customHeight="1" x14ac:dyDescent="0.25">
      <c r="A19" s="178"/>
      <c r="B19" s="178"/>
      <c r="C19" s="178"/>
      <c r="D19" s="178" t="s">
        <v>38</v>
      </c>
      <c r="E19" s="178"/>
      <c r="F19" s="181">
        <v>1290.58</v>
      </c>
      <c r="G19" s="181"/>
      <c r="H19" s="181">
        <v>1495.38</v>
      </c>
      <c r="I19" s="181"/>
      <c r="J19" s="181">
        <v>1650.58</v>
      </c>
      <c r="K19" s="181"/>
      <c r="L19" s="25">
        <v>1914.23</v>
      </c>
      <c r="M19" s="181">
        <v>2112.69</v>
      </c>
      <c r="N19" s="181"/>
    </row>
    <row r="20" spans="1:14" ht="18" customHeight="1" x14ac:dyDescent="0.25">
      <c r="A20" s="178"/>
      <c r="B20" s="178"/>
      <c r="C20" s="178"/>
      <c r="D20" s="179" t="s">
        <v>39</v>
      </c>
      <c r="E20" s="179"/>
      <c r="F20" s="180">
        <v>43756</v>
      </c>
      <c r="G20" s="180"/>
      <c r="H20" s="180">
        <v>50700</v>
      </c>
      <c r="I20" s="180"/>
      <c r="J20" s="180">
        <v>55961</v>
      </c>
      <c r="K20" s="180"/>
      <c r="L20" s="26">
        <v>64900</v>
      </c>
      <c r="M20" s="180">
        <v>71629</v>
      </c>
      <c r="N20" s="180"/>
    </row>
    <row r="21" spans="1:14" ht="18" customHeight="1" x14ac:dyDescent="0.25">
      <c r="A21" s="183">
        <v>5</v>
      </c>
      <c r="B21" s="183"/>
      <c r="C21" s="183"/>
      <c r="D21" s="184" t="s">
        <v>36</v>
      </c>
      <c r="E21" s="184"/>
      <c r="F21" s="185">
        <v>22.9</v>
      </c>
      <c r="G21" s="185"/>
      <c r="H21" s="185">
        <v>26.58</v>
      </c>
      <c r="I21" s="185"/>
      <c r="J21" s="185">
        <v>29.33</v>
      </c>
      <c r="K21" s="185"/>
      <c r="L21" s="23">
        <v>34.020000000000003</v>
      </c>
      <c r="M21" s="185">
        <v>37.549999999999997</v>
      </c>
      <c r="N21" s="185"/>
    </row>
    <row r="22" spans="1:14" ht="12.95" customHeight="1" x14ac:dyDescent="0.25">
      <c r="A22" s="178"/>
      <c r="B22" s="178"/>
      <c r="C22" s="178"/>
      <c r="D22" s="179" t="s">
        <v>37</v>
      </c>
      <c r="E22" s="179"/>
      <c r="F22" s="182">
        <v>1717.5</v>
      </c>
      <c r="G22" s="182"/>
      <c r="H22" s="182">
        <v>1993.5</v>
      </c>
      <c r="I22" s="182"/>
      <c r="J22" s="182">
        <v>2199.75</v>
      </c>
      <c r="K22" s="182"/>
      <c r="L22" s="24">
        <v>2551.5</v>
      </c>
      <c r="M22" s="182">
        <v>2816.25</v>
      </c>
      <c r="N22" s="182"/>
    </row>
    <row r="23" spans="1:14" ht="23.1" customHeight="1" x14ac:dyDescent="0.25">
      <c r="A23" s="178"/>
      <c r="B23" s="178"/>
      <c r="C23" s="178"/>
      <c r="D23" s="178" t="s">
        <v>38</v>
      </c>
      <c r="E23" s="178"/>
      <c r="F23" s="181">
        <v>1321.15</v>
      </c>
      <c r="G23" s="181"/>
      <c r="H23" s="181">
        <v>1533.46</v>
      </c>
      <c r="I23" s="181"/>
      <c r="J23" s="181">
        <v>1692.12</v>
      </c>
      <c r="K23" s="181"/>
      <c r="L23" s="25">
        <v>1962.69</v>
      </c>
      <c r="M23" s="181">
        <v>2166.35</v>
      </c>
      <c r="N23" s="181"/>
    </row>
    <row r="24" spans="1:14" ht="18" customHeight="1" x14ac:dyDescent="0.25">
      <c r="A24" s="178"/>
      <c r="B24" s="178"/>
      <c r="C24" s="178"/>
      <c r="D24" s="179" t="s">
        <v>39</v>
      </c>
      <c r="E24" s="179"/>
      <c r="F24" s="180">
        <v>44792</v>
      </c>
      <c r="G24" s="180"/>
      <c r="H24" s="180">
        <v>51990</v>
      </c>
      <c r="I24" s="180"/>
      <c r="J24" s="180">
        <v>57369</v>
      </c>
      <c r="K24" s="180"/>
      <c r="L24" s="26">
        <v>66543</v>
      </c>
      <c r="M24" s="180">
        <v>73448</v>
      </c>
      <c r="N24" s="180"/>
    </row>
    <row r="25" spans="1:14" ht="18" customHeight="1" x14ac:dyDescent="0.25">
      <c r="A25" s="183">
        <v>6</v>
      </c>
      <c r="B25" s="183"/>
      <c r="C25" s="183"/>
      <c r="D25" s="184" t="s">
        <v>36</v>
      </c>
      <c r="E25" s="184"/>
      <c r="F25" s="185">
        <v>23.48</v>
      </c>
      <c r="G25" s="185"/>
      <c r="H25" s="185">
        <v>27.26</v>
      </c>
      <c r="I25" s="185"/>
      <c r="J25" s="185">
        <v>30.08</v>
      </c>
      <c r="K25" s="185"/>
      <c r="L25" s="23">
        <v>34.86</v>
      </c>
      <c r="M25" s="185">
        <v>38.47</v>
      </c>
      <c r="N25" s="185"/>
    </row>
    <row r="26" spans="1:14" ht="12.95" customHeight="1" x14ac:dyDescent="0.25">
      <c r="A26" s="178"/>
      <c r="B26" s="178"/>
      <c r="C26" s="178"/>
      <c r="D26" s="179" t="s">
        <v>37</v>
      </c>
      <c r="E26" s="179"/>
      <c r="F26" s="182">
        <v>1761</v>
      </c>
      <c r="G26" s="182"/>
      <c r="H26" s="182">
        <v>2044.5</v>
      </c>
      <c r="I26" s="182"/>
      <c r="J26" s="182">
        <v>2256</v>
      </c>
      <c r="K26" s="182"/>
      <c r="L26" s="24">
        <v>2614.5</v>
      </c>
      <c r="M26" s="182">
        <v>2885.25</v>
      </c>
      <c r="N26" s="182"/>
    </row>
    <row r="27" spans="1:14" ht="23.1" customHeight="1" x14ac:dyDescent="0.25">
      <c r="A27" s="178"/>
      <c r="B27" s="178"/>
      <c r="C27" s="178"/>
      <c r="D27" s="178" t="s">
        <v>38</v>
      </c>
      <c r="E27" s="178"/>
      <c r="F27" s="181">
        <v>1354.62</v>
      </c>
      <c r="G27" s="181"/>
      <c r="H27" s="181">
        <v>1572.69</v>
      </c>
      <c r="I27" s="181"/>
      <c r="J27" s="181">
        <v>1735.38</v>
      </c>
      <c r="K27" s="181"/>
      <c r="L27" s="25">
        <v>2011.15</v>
      </c>
      <c r="M27" s="181">
        <v>2219.42</v>
      </c>
      <c r="N27" s="181"/>
    </row>
    <row r="28" spans="1:14" ht="18" customHeight="1" x14ac:dyDescent="0.25">
      <c r="A28" s="178"/>
      <c r="B28" s="178"/>
      <c r="C28" s="178"/>
      <c r="D28" s="179" t="s">
        <v>39</v>
      </c>
      <c r="E28" s="179"/>
      <c r="F28" s="180">
        <v>45927</v>
      </c>
      <c r="G28" s="180"/>
      <c r="H28" s="180">
        <v>53321</v>
      </c>
      <c r="I28" s="180"/>
      <c r="J28" s="180">
        <v>58836</v>
      </c>
      <c r="K28" s="180"/>
      <c r="L28" s="26">
        <v>68186</v>
      </c>
      <c r="M28" s="180">
        <v>75247</v>
      </c>
      <c r="N28" s="180"/>
    </row>
    <row r="29" spans="1:14" ht="18" customHeight="1" x14ac:dyDescent="0.25">
      <c r="A29" s="183">
        <v>7</v>
      </c>
      <c r="B29" s="183"/>
      <c r="C29" s="183"/>
      <c r="D29" s="184" t="s">
        <v>36</v>
      </c>
      <c r="E29" s="184"/>
      <c r="F29" s="185">
        <v>24.06</v>
      </c>
      <c r="G29" s="185"/>
      <c r="H29" s="185">
        <v>27.89</v>
      </c>
      <c r="I29" s="185"/>
      <c r="J29" s="185">
        <v>30.82</v>
      </c>
      <c r="K29" s="185"/>
      <c r="L29" s="23">
        <v>35.729999999999997</v>
      </c>
      <c r="M29" s="185">
        <v>39.43</v>
      </c>
      <c r="N29" s="185"/>
    </row>
    <row r="30" spans="1:14" ht="12.95" customHeight="1" x14ac:dyDescent="0.25">
      <c r="A30" s="178"/>
      <c r="B30" s="178"/>
      <c r="C30" s="178"/>
      <c r="D30" s="179" t="s">
        <v>37</v>
      </c>
      <c r="E30" s="179"/>
      <c r="F30" s="182">
        <v>1804.5</v>
      </c>
      <c r="G30" s="182"/>
      <c r="H30" s="182">
        <v>2091.75</v>
      </c>
      <c r="I30" s="182"/>
      <c r="J30" s="182">
        <v>2311.5</v>
      </c>
      <c r="K30" s="182"/>
      <c r="L30" s="24">
        <v>2679.75</v>
      </c>
      <c r="M30" s="182">
        <v>2957.25</v>
      </c>
      <c r="N30" s="182"/>
    </row>
    <row r="31" spans="1:14" ht="23.1" customHeight="1" x14ac:dyDescent="0.25">
      <c r="A31" s="178"/>
      <c r="B31" s="178"/>
      <c r="C31" s="178"/>
      <c r="D31" s="178" t="s">
        <v>38</v>
      </c>
      <c r="E31" s="178"/>
      <c r="F31" s="181">
        <v>1388.08</v>
      </c>
      <c r="G31" s="181"/>
      <c r="H31" s="181">
        <v>1609.04</v>
      </c>
      <c r="I31" s="181"/>
      <c r="J31" s="181">
        <v>1778.08</v>
      </c>
      <c r="K31" s="181"/>
      <c r="L31" s="25">
        <v>2061.35</v>
      </c>
      <c r="M31" s="181">
        <v>2274.81</v>
      </c>
      <c r="N31" s="181"/>
    </row>
    <row r="32" spans="1:14" ht="18" customHeight="1" x14ac:dyDescent="0.25">
      <c r="A32" s="178"/>
      <c r="B32" s="178"/>
      <c r="C32" s="178"/>
      <c r="D32" s="179" t="s">
        <v>39</v>
      </c>
      <c r="E32" s="179"/>
      <c r="F32" s="180">
        <v>47061</v>
      </c>
      <c r="G32" s="180"/>
      <c r="H32" s="180">
        <v>54553</v>
      </c>
      <c r="I32" s="180"/>
      <c r="J32" s="180">
        <v>60284</v>
      </c>
      <c r="K32" s="180"/>
      <c r="L32" s="26">
        <v>69888</v>
      </c>
      <c r="M32" s="180">
        <v>77125</v>
      </c>
      <c r="N32" s="180"/>
    </row>
    <row r="33" spans="1:14" ht="18" customHeight="1" x14ac:dyDescent="0.25">
      <c r="A33" s="183">
        <v>8</v>
      </c>
      <c r="B33" s="183"/>
      <c r="C33" s="183"/>
      <c r="D33" s="184" t="s">
        <v>36</v>
      </c>
      <c r="E33" s="184"/>
      <c r="F33" s="185">
        <v>24.67</v>
      </c>
      <c r="G33" s="185"/>
      <c r="H33" s="185">
        <v>28.61</v>
      </c>
      <c r="I33" s="185"/>
      <c r="J33" s="185">
        <v>31.59</v>
      </c>
      <c r="K33" s="185"/>
      <c r="L33" s="23">
        <v>36.619999999999997</v>
      </c>
      <c r="M33" s="185">
        <v>40.43</v>
      </c>
      <c r="N33" s="185"/>
    </row>
    <row r="34" spans="1:14" ht="15" customHeight="1" x14ac:dyDescent="0.25">
      <c r="A34" s="178"/>
      <c r="B34" s="178"/>
      <c r="C34" s="178"/>
      <c r="D34" s="179" t="s">
        <v>37</v>
      </c>
      <c r="E34" s="179"/>
      <c r="F34" s="182">
        <v>1850.25</v>
      </c>
      <c r="G34" s="182"/>
      <c r="H34" s="182">
        <v>2145.75</v>
      </c>
      <c r="I34" s="182"/>
      <c r="J34" s="182">
        <v>2369.25</v>
      </c>
      <c r="K34" s="182"/>
      <c r="L34" s="24">
        <v>2746.5</v>
      </c>
      <c r="M34" s="182">
        <v>3032.25</v>
      </c>
      <c r="N34" s="182"/>
    </row>
    <row r="35" spans="1:14" ht="26.1" customHeight="1" x14ac:dyDescent="0.25">
      <c r="A35" s="178"/>
      <c r="B35" s="178" t="s">
        <v>38</v>
      </c>
      <c r="C35" s="178"/>
      <c r="D35" s="178"/>
      <c r="E35" s="181">
        <v>1423.27</v>
      </c>
      <c r="F35" s="181"/>
      <c r="G35" s="181">
        <v>1650.58</v>
      </c>
      <c r="H35" s="181"/>
      <c r="I35" s="181">
        <v>1822.5</v>
      </c>
      <c r="J35" s="181"/>
      <c r="K35" s="181">
        <v>2112.69</v>
      </c>
      <c r="L35" s="181"/>
      <c r="M35" s="25">
        <v>2332.5</v>
      </c>
    </row>
    <row r="36" spans="1:14" ht="24" customHeight="1" x14ac:dyDescent="0.25">
      <c r="A36" s="178"/>
      <c r="B36" s="179" t="s">
        <v>39</v>
      </c>
      <c r="C36" s="179"/>
      <c r="D36" s="179"/>
      <c r="E36" s="180">
        <v>48255</v>
      </c>
      <c r="F36" s="180"/>
      <c r="G36" s="180">
        <v>55961</v>
      </c>
      <c r="H36" s="180"/>
      <c r="I36" s="180">
        <v>61790</v>
      </c>
      <c r="J36" s="180"/>
      <c r="K36" s="180">
        <v>71629</v>
      </c>
      <c r="L36" s="180"/>
      <c r="M36" s="26">
        <v>79081</v>
      </c>
    </row>
    <row r="37" spans="1:14" ht="24" customHeight="1" x14ac:dyDescent="0.25">
      <c r="A37" s="183">
        <v>9</v>
      </c>
      <c r="B37" s="183"/>
      <c r="C37" s="184" t="s">
        <v>36</v>
      </c>
      <c r="D37" s="184"/>
      <c r="E37" s="185">
        <v>25.32</v>
      </c>
      <c r="F37" s="185"/>
      <c r="G37" s="185">
        <v>29.33</v>
      </c>
      <c r="H37" s="185"/>
      <c r="I37" s="185">
        <v>32.369999999999997</v>
      </c>
      <c r="J37" s="185"/>
      <c r="K37" s="185">
        <v>37.549999999999997</v>
      </c>
      <c r="L37" s="185"/>
      <c r="M37" s="23">
        <v>41.45</v>
      </c>
    </row>
    <row r="38" spans="1:14" ht="12.95" customHeight="1" x14ac:dyDescent="0.25">
      <c r="A38" s="178"/>
      <c r="B38" s="178"/>
      <c r="C38" s="179" t="s">
        <v>37</v>
      </c>
      <c r="D38" s="179"/>
      <c r="E38" s="182">
        <v>1899</v>
      </c>
      <c r="F38" s="182"/>
      <c r="G38" s="182">
        <v>2199.75</v>
      </c>
      <c r="H38" s="182"/>
      <c r="I38" s="182">
        <v>2427.75</v>
      </c>
      <c r="J38" s="182"/>
      <c r="K38" s="182">
        <v>2816.25</v>
      </c>
      <c r="L38" s="182"/>
      <c r="M38" s="24">
        <v>3108.75</v>
      </c>
    </row>
    <row r="39" spans="1:14" ht="23.1" customHeight="1" x14ac:dyDescent="0.25">
      <c r="A39" s="178"/>
      <c r="B39" s="178"/>
      <c r="C39" s="178" t="s">
        <v>38</v>
      </c>
      <c r="D39" s="178"/>
      <c r="E39" s="181">
        <v>1460.77</v>
      </c>
      <c r="F39" s="181"/>
      <c r="G39" s="181">
        <v>1692.12</v>
      </c>
      <c r="H39" s="181"/>
      <c r="I39" s="181">
        <v>1867.5</v>
      </c>
      <c r="J39" s="181"/>
      <c r="K39" s="181">
        <v>2166.35</v>
      </c>
      <c r="L39" s="181"/>
      <c r="M39" s="25">
        <v>2391.35</v>
      </c>
    </row>
    <row r="40" spans="1:14" ht="18" customHeight="1" x14ac:dyDescent="0.25">
      <c r="A40" s="178"/>
      <c r="B40" s="178"/>
      <c r="C40" s="179" t="s">
        <v>39</v>
      </c>
      <c r="D40" s="179"/>
      <c r="E40" s="180">
        <v>49526</v>
      </c>
      <c r="F40" s="180"/>
      <c r="G40" s="180">
        <v>57369</v>
      </c>
      <c r="H40" s="180"/>
      <c r="I40" s="180">
        <v>63316</v>
      </c>
      <c r="J40" s="180"/>
      <c r="K40" s="180">
        <v>73448</v>
      </c>
      <c r="L40" s="180"/>
      <c r="M40" s="26">
        <v>81076</v>
      </c>
    </row>
    <row r="41" spans="1:14" ht="18" customHeight="1" x14ac:dyDescent="0.25">
      <c r="A41" s="183">
        <v>10</v>
      </c>
      <c r="B41" s="183"/>
      <c r="C41" s="184" t="s">
        <v>36</v>
      </c>
      <c r="D41" s="184"/>
      <c r="E41" s="185">
        <v>25.92</v>
      </c>
      <c r="F41" s="185"/>
      <c r="G41" s="185">
        <v>30.08</v>
      </c>
      <c r="H41" s="185"/>
      <c r="I41" s="185">
        <v>33.18</v>
      </c>
      <c r="J41" s="185"/>
      <c r="K41" s="185">
        <v>38.47</v>
      </c>
      <c r="L41" s="185"/>
      <c r="M41" s="23">
        <v>42.47</v>
      </c>
    </row>
    <row r="42" spans="1:14" ht="12.95" customHeight="1" x14ac:dyDescent="0.25">
      <c r="A42" s="178"/>
      <c r="B42" s="178"/>
      <c r="C42" s="179" t="s">
        <v>37</v>
      </c>
      <c r="D42" s="179"/>
      <c r="E42" s="182">
        <v>1944</v>
      </c>
      <c r="F42" s="182"/>
      <c r="G42" s="182">
        <v>2256</v>
      </c>
      <c r="H42" s="182"/>
      <c r="I42" s="182">
        <v>2488.5</v>
      </c>
      <c r="J42" s="182"/>
      <c r="K42" s="182">
        <v>2885.25</v>
      </c>
      <c r="L42" s="182"/>
      <c r="M42" s="24">
        <v>3185.25</v>
      </c>
    </row>
    <row r="43" spans="1:14" ht="23.1" customHeight="1" x14ac:dyDescent="0.25">
      <c r="A43" s="178"/>
      <c r="B43" s="178"/>
      <c r="C43" s="178" t="s">
        <v>38</v>
      </c>
      <c r="D43" s="178"/>
      <c r="E43" s="181">
        <v>1495.38</v>
      </c>
      <c r="F43" s="181"/>
      <c r="G43" s="181">
        <v>1735.38</v>
      </c>
      <c r="H43" s="181"/>
      <c r="I43" s="181">
        <v>1914.23</v>
      </c>
      <c r="J43" s="181"/>
      <c r="K43" s="181">
        <v>2219.42</v>
      </c>
      <c r="L43" s="181"/>
      <c r="M43" s="25">
        <v>2450.19</v>
      </c>
    </row>
    <row r="44" spans="1:14" ht="18" customHeight="1" x14ac:dyDescent="0.25">
      <c r="A44" s="178"/>
      <c r="B44" s="178"/>
      <c r="C44" s="179" t="s">
        <v>39</v>
      </c>
      <c r="D44" s="179"/>
      <c r="E44" s="180">
        <v>50700</v>
      </c>
      <c r="F44" s="180"/>
      <c r="G44" s="180">
        <v>58836</v>
      </c>
      <c r="H44" s="180"/>
      <c r="I44" s="180">
        <v>64900</v>
      </c>
      <c r="J44" s="180"/>
      <c r="K44" s="180">
        <v>75247</v>
      </c>
      <c r="L44" s="180"/>
      <c r="M44" s="26">
        <v>83071</v>
      </c>
    </row>
    <row r="45" spans="1:14" ht="18" customHeight="1" x14ac:dyDescent="0.25">
      <c r="A45" s="183">
        <v>11</v>
      </c>
      <c r="B45" s="183"/>
      <c r="C45" s="184" t="s">
        <v>36</v>
      </c>
      <c r="D45" s="184"/>
      <c r="E45" s="185">
        <v>26.58</v>
      </c>
      <c r="F45" s="185"/>
      <c r="G45" s="185">
        <v>30.82</v>
      </c>
      <c r="H45" s="185"/>
      <c r="I45" s="185">
        <v>34.020000000000003</v>
      </c>
      <c r="J45" s="185"/>
      <c r="K45" s="185">
        <v>39.43</v>
      </c>
      <c r="L45" s="185"/>
      <c r="M45" s="23">
        <v>43.54</v>
      </c>
    </row>
    <row r="46" spans="1:14" ht="12.95" customHeight="1" x14ac:dyDescent="0.25">
      <c r="A46" s="178"/>
      <c r="B46" s="178"/>
      <c r="C46" s="179" t="s">
        <v>37</v>
      </c>
      <c r="D46" s="179"/>
      <c r="E46" s="182">
        <v>1993.5</v>
      </c>
      <c r="F46" s="182"/>
      <c r="G46" s="182">
        <v>2311.5</v>
      </c>
      <c r="H46" s="182"/>
      <c r="I46" s="182">
        <v>2551.5</v>
      </c>
      <c r="J46" s="182"/>
      <c r="K46" s="182">
        <v>2957.25</v>
      </c>
      <c r="L46" s="182"/>
      <c r="M46" s="24">
        <v>3265.5</v>
      </c>
    </row>
    <row r="47" spans="1:14" ht="23.1" customHeight="1" x14ac:dyDescent="0.25">
      <c r="A47" s="178"/>
      <c r="B47" s="178"/>
      <c r="C47" s="178" t="s">
        <v>38</v>
      </c>
      <c r="D47" s="178"/>
      <c r="E47" s="181">
        <v>1533.46</v>
      </c>
      <c r="F47" s="181"/>
      <c r="G47" s="181">
        <v>1778.08</v>
      </c>
      <c r="H47" s="181"/>
      <c r="I47" s="181">
        <v>1962.69</v>
      </c>
      <c r="J47" s="181"/>
      <c r="K47" s="181">
        <v>2274.81</v>
      </c>
      <c r="L47" s="181"/>
      <c r="M47" s="25">
        <v>2511.92</v>
      </c>
    </row>
    <row r="48" spans="1:14" ht="18" customHeight="1" x14ac:dyDescent="0.25">
      <c r="A48" s="178"/>
      <c r="B48" s="178"/>
      <c r="C48" s="179" t="s">
        <v>39</v>
      </c>
      <c r="D48" s="179"/>
      <c r="E48" s="180">
        <v>51990</v>
      </c>
      <c r="F48" s="180"/>
      <c r="G48" s="180">
        <v>60284</v>
      </c>
      <c r="H48" s="180"/>
      <c r="I48" s="180">
        <v>66543</v>
      </c>
      <c r="J48" s="180"/>
      <c r="K48" s="180">
        <v>77125</v>
      </c>
      <c r="L48" s="180"/>
      <c r="M48" s="26">
        <v>85164</v>
      </c>
    </row>
    <row r="49" spans="1:13" ht="18" customHeight="1" x14ac:dyDescent="0.25">
      <c r="A49" s="183">
        <v>12</v>
      </c>
      <c r="B49" s="183"/>
      <c r="C49" s="184" t="s">
        <v>36</v>
      </c>
      <c r="D49" s="184"/>
      <c r="E49" s="185">
        <v>27.26</v>
      </c>
      <c r="F49" s="185"/>
      <c r="G49" s="185">
        <v>31.59</v>
      </c>
      <c r="H49" s="185"/>
      <c r="I49" s="185">
        <v>34.86</v>
      </c>
      <c r="J49" s="185"/>
      <c r="K49" s="185">
        <v>40.43</v>
      </c>
      <c r="L49" s="185"/>
      <c r="M49" s="23">
        <v>44.62</v>
      </c>
    </row>
    <row r="50" spans="1:13" ht="12.95" customHeight="1" x14ac:dyDescent="0.25">
      <c r="A50" s="178"/>
      <c r="B50" s="178"/>
      <c r="C50" s="179" t="s">
        <v>37</v>
      </c>
      <c r="D50" s="179"/>
      <c r="E50" s="182">
        <v>2044.5</v>
      </c>
      <c r="F50" s="182"/>
      <c r="G50" s="182">
        <v>2369.25</v>
      </c>
      <c r="H50" s="182"/>
      <c r="I50" s="182">
        <v>2614.5</v>
      </c>
      <c r="J50" s="182"/>
      <c r="K50" s="182">
        <v>3032.25</v>
      </c>
      <c r="L50" s="182"/>
      <c r="M50" s="24">
        <v>3346.5</v>
      </c>
    </row>
    <row r="51" spans="1:13" ht="23.1" customHeight="1" x14ac:dyDescent="0.25">
      <c r="A51" s="178"/>
      <c r="B51" s="178"/>
      <c r="C51" s="178" t="s">
        <v>38</v>
      </c>
      <c r="D51" s="178"/>
      <c r="E51" s="181">
        <v>1572.69</v>
      </c>
      <c r="F51" s="181"/>
      <c r="G51" s="181">
        <v>1822.5</v>
      </c>
      <c r="H51" s="181"/>
      <c r="I51" s="181">
        <v>2011.15</v>
      </c>
      <c r="J51" s="181"/>
      <c r="K51" s="181">
        <v>2332.5</v>
      </c>
      <c r="L51" s="181"/>
      <c r="M51" s="25">
        <v>2574.23</v>
      </c>
    </row>
    <row r="52" spans="1:13" ht="18" customHeight="1" x14ac:dyDescent="0.25">
      <c r="A52" s="178"/>
      <c r="B52" s="178"/>
      <c r="C52" s="179" t="s">
        <v>39</v>
      </c>
      <c r="D52" s="179"/>
      <c r="E52" s="180">
        <v>53321</v>
      </c>
      <c r="F52" s="180"/>
      <c r="G52" s="180">
        <v>61790</v>
      </c>
      <c r="H52" s="180"/>
      <c r="I52" s="180">
        <v>68186</v>
      </c>
      <c r="J52" s="180"/>
      <c r="K52" s="180">
        <v>79081</v>
      </c>
      <c r="L52" s="180"/>
      <c r="M52" s="26">
        <v>87277</v>
      </c>
    </row>
    <row r="53" spans="1:13" ht="18" customHeight="1" x14ac:dyDescent="0.25">
      <c r="A53" s="183">
        <v>13</v>
      </c>
      <c r="B53" s="183"/>
      <c r="C53" s="184" t="s">
        <v>36</v>
      </c>
      <c r="D53" s="184"/>
      <c r="E53" s="185">
        <v>27.89</v>
      </c>
      <c r="F53" s="185"/>
      <c r="G53" s="185">
        <v>32.369999999999997</v>
      </c>
      <c r="H53" s="185"/>
      <c r="I53" s="185">
        <v>35.729999999999997</v>
      </c>
      <c r="J53" s="185"/>
      <c r="K53" s="185">
        <v>41.45</v>
      </c>
      <c r="L53" s="185"/>
      <c r="M53" s="23">
        <v>45.75</v>
      </c>
    </row>
    <row r="54" spans="1:13" ht="12.95" customHeight="1" x14ac:dyDescent="0.25">
      <c r="A54" s="178"/>
      <c r="B54" s="178"/>
      <c r="C54" s="179" t="s">
        <v>37</v>
      </c>
      <c r="D54" s="179"/>
      <c r="E54" s="182">
        <v>2091.75</v>
      </c>
      <c r="F54" s="182"/>
      <c r="G54" s="182">
        <v>2427.75</v>
      </c>
      <c r="H54" s="182"/>
      <c r="I54" s="182">
        <v>2679.75</v>
      </c>
      <c r="J54" s="182"/>
      <c r="K54" s="182">
        <v>3108.75</v>
      </c>
      <c r="L54" s="182"/>
      <c r="M54" s="24">
        <v>3431.25</v>
      </c>
    </row>
    <row r="55" spans="1:13" ht="23.1" customHeight="1" x14ac:dyDescent="0.25">
      <c r="A55" s="178"/>
      <c r="B55" s="178"/>
      <c r="C55" s="178" t="s">
        <v>38</v>
      </c>
      <c r="D55" s="178"/>
      <c r="E55" s="181">
        <v>1609.04</v>
      </c>
      <c r="F55" s="181"/>
      <c r="G55" s="181">
        <v>1867.5</v>
      </c>
      <c r="H55" s="181"/>
      <c r="I55" s="181">
        <v>2061.35</v>
      </c>
      <c r="J55" s="181"/>
      <c r="K55" s="181">
        <v>2391.35</v>
      </c>
      <c r="L55" s="181"/>
      <c r="M55" s="25">
        <v>2639.42</v>
      </c>
    </row>
    <row r="56" spans="1:13" ht="18" customHeight="1" x14ac:dyDescent="0.25">
      <c r="A56" s="178"/>
      <c r="B56" s="178"/>
      <c r="C56" s="179" t="s">
        <v>39</v>
      </c>
      <c r="D56" s="179"/>
      <c r="E56" s="180">
        <v>54553</v>
      </c>
      <c r="F56" s="180"/>
      <c r="G56" s="180">
        <v>63316</v>
      </c>
      <c r="H56" s="180"/>
      <c r="I56" s="180">
        <v>69888</v>
      </c>
      <c r="J56" s="180"/>
      <c r="K56" s="180">
        <v>81076</v>
      </c>
      <c r="L56" s="180"/>
      <c r="M56" s="26">
        <v>89487</v>
      </c>
    </row>
    <row r="57" spans="1:13" ht="18" customHeight="1" x14ac:dyDescent="0.25">
      <c r="A57" s="183">
        <v>14</v>
      </c>
      <c r="B57" s="183"/>
      <c r="C57" s="184" t="s">
        <v>36</v>
      </c>
      <c r="D57" s="184"/>
      <c r="E57" s="185">
        <v>28.61</v>
      </c>
      <c r="F57" s="185"/>
      <c r="G57" s="185">
        <v>33.18</v>
      </c>
      <c r="H57" s="185"/>
      <c r="I57" s="185">
        <v>36.619999999999997</v>
      </c>
      <c r="J57" s="185"/>
      <c r="K57" s="185">
        <v>42.47</v>
      </c>
      <c r="L57" s="185"/>
      <c r="M57" s="23">
        <v>46.88</v>
      </c>
    </row>
    <row r="58" spans="1:13" ht="12.95" customHeight="1" x14ac:dyDescent="0.25">
      <c r="A58" s="178"/>
      <c r="B58" s="178"/>
      <c r="C58" s="179" t="s">
        <v>37</v>
      </c>
      <c r="D58" s="179"/>
      <c r="E58" s="182">
        <v>2145.75</v>
      </c>
      <c r="F58" s="182"/>
      <c r="G58" s="182">
        <v>2488.5</v>
      </c>
      <c r="H58" s="182"/>
      <c r="I58" s="182">
        <v>2746.5</v>
      </c>
      <c r="J58" s="182"/>
      <c r="K58" s="182">
        <v>3185.25</v>
      </c>
      <c r="L58" s="182"/>
      <c r="M58" s="24">
        <v>3516</v>
      </c>
    </row>
    <row r="59" spans="1:13" ht="23.1" customHeight="1" x14ac:dyDescent="0.25">
      <c r="A59" s="178"/>
      <c r="B59" s="178"/>
      <c r="C59" s="178" t="s">
        <v>38</v>
      </c>
      <c r="D59" s="178"/>
      <c r="E59" s="181">
        <v>1650.58</v>
      </c>
      <c r="F59" s="181"/>
      <c r="G59" s="181">
        <v>1914.23</v>
      </c>
      <c r="H59" s="181"/>
      <c r="I59" s="181">
        <v>2112.69</v>
      </c>
      <c r="J59" s="181"/>
      <c r="K59" s="181">
        <v>2450.19</v>
      </c>
      <c r="L59" s="181"/>
      <c r="M59" s="25">
        <v>2704.62</v>
      </c>
    </row>
    <row r="60" spans="1:13" ht="18" customHeight="1" x14ac:dyDescent="0.25">
      <c r="A60" s="178"/>
      <c r="B60" s="178"/>
      <c r="C60" s="179" t="s">
        <v>39</v>
      </c>
      <c r="D60" s="179"/>
      <c r="E60" s="180">
        <v>55961</v>
      </c>
      <c r="F60" s="180"/>
      <c r="G60" s="180">
        <v>64900</v>
      </c>
      <c r="H60" s="180"/>
      <c r="I60" s="180">
        <v>71629</v>
      </c>
      <c r="J60" s="180"/>
      <c r="K60" s="180">
        <v>83071</v>
      </c>
      <c r="L60" s="180"/>
      <c r="M60" s="26">
        <v>91697</v>
      </c>
    </row>
    <row r="61" spans="1:13" ht="18" customHeight="1" x14ac:dyDescent="0.25">
      <c r="A61" s="183">
        <v>15</v>
      </c>
      <c r="B61" s="183"/>
      <c r="C61" s="184" t="s">
        <v>36</v>
      </c>
      <c r="D61" s="184"/>
      <c r="E61" s="185">
        <v>29.33</v>
      </c>
      <c r="F61" s="185"/>
      <c r="G61" s="185">
        <v>34.020000000000003</v>
      </c>
      <c r="H61" s="185"/>
      <c r="I61" s="185">
        <v>37.549999999999997</v>
      </c>
      <c r="J61" s="185"/>
      <c r="K61" s="185">
        <v>43.54</v>
      </c>
      <c r="L61" s="185"/>
      <c r="M61" s="23">
        <v>48.04</v>
      </c>
    </row>
    <row r="62" spans="1:13" ht="12.95" customHeight="1" x14ac:dyDescent="0.25">
      <c r="A62" s="178"/>
      <c r="B62" s="178"/>
      <c r="C62" s="179" t="s">
        <v>37</v>
      </c>
      <c r="D62" s="179"/>
      <c r="E62" s="182">
        <v>2199.75</v>
      </c>
      <c r="F62" s="182"/>
      <c r="G62" s="182">
        <v>2551.5</v>
      </c>
      <c r="H62" s="182"/>
      <c r="I62" s="182">
        <v>2816.25</v>
      </c>
      <c r="J62" s="182"/>
      <c r="K62" s="182">
        <v>3265.5</v>
      </c>
      <c r="L62" s="182"/>
      <c r="M62" s="24">
        <v>3603</v>
      </c>
    </row>
    <row r="63" spans="1:13" ht="23.1" customHeight="1" x14ac:dyDescent="0.25">
      <c r="A63" s="178"/>
      <c r="B63" s="178"/>
      <c r="C63" s="178" t="s">
        <v>38</v>
      </c>
      <c r="D63" s="178"/>
      <c r="E63" s="181">
        <v>1692.12</v>
      </c>
      <c r="F63" s="181"/>
      <c r="G63" s="181">
        <v>1962.69</v>
      </c>
      <c r="H63" s="181"/>
      <c r="I63" s="181">
        <v>2166.35</v>
      </c>
      <c r="J63" s="181"/>
      <c r="K63" s="181">
        <v>2511.92</v>
      </c>
      <c r="L63" s="181"/>
      <c r="M63" s="25">
        <v>2771.54</v>
      </c>
    </row>
    <row r="64" spans="1:13" ht="18" customHeight="1" x14ac:dyDescent="0.25">
      <c r="A64" s="178"/>
      <c r="B64" s="178"/>
      <c r="C64" s="179" t="s">
        <v>39</v>
      </c>
      <c r="D64" s="179"/>
      <c r="E64" s="180">
        <v>57369</v>
      </c>
      <c r="F64" s="180"/>
      <c r="G64" s="180">
        <v>66543</v>
      </c>
      <c r="H64" s="180"/>
      <c r="I64" s="180">
        <v>73448</v>
      </c>
      <c r="J64" s="180"/>
      <c r="K64" s="180">
        <v>85164</v>
      </c>
      <c r="L64" s="180"/>
      <c r="M64" s="26">
        <v>93966</v>
      </c>
    </row>
    <row r="65" spans="1:13" ht="18" customHeight="1" x14ac:dyDescent="0.25">
      <c r="A65" s="183">
        <v>16</v>
      </c>
      <c r="B65" s="183"/>
      <c r="C65" s="184" t="s">
        <v>36</v>
      </c>
      <c r="D65" s="184"/>
      <c r="E65" s="185">
        <v>30.08</v>
      </c>
      <c r="F65" s="185"/>
      <c r="G65" s="185">
        <v>34.86</v>
      </c>
      <c r="H65" s="185"/>
      <c r="I65" s="185">
        <v>38.47</v>
      </c>
      <c r="J65" s="185"/>
      <c r="K65" s="185">
        <v>44.62</v>
      </c>
      <c r="L65" s="185"/>
      <c r="M65" s="23">
        <v>49.25</v>
      </c>
    </row>
    <row r="66" spans="1:13" ht="12.95" customHeight="1" x14ac:dyDescent="0.25">
      <c r="A66" s="178"/>
      <c r="B66" s="178"/>
      <c r="C66" s="179" t="s">
        <v>37</v>
      </c>
      <c r="D66" s="179"/>
      <c r="E66" s="182">
        <v>2256</v>
      </c>
      <c r="F66" s="182"/>
      <c r="G66" s="182">
        <v>2614.5</v>
      </c>
      <c r="H66" s="182"/>
      <c r="I66" s="182">
        <v>2885.25</v>
      </c>
      <c r="J66" s="182"/>
      <c r="K66" s="182">
        <v>3346.5</v>
      </c>
      <c r="L66" s="182"/>
      <c r="M66" s="24">
        <v>3693.75</v>
      </c>
    </row>
    <row r="67" spans="1:13" ht="23.1" customHeight="1" x14ac:dyDescent="0.25">
      <c r="A67" s="178"/>
      <c r="B67" s="178"/>
      <c r="C67" s="178" t="s">
        <v>38</v>
      </c>
      <c r="D67" s="178"/>
      <c r="E67" s="181">
        <v>1735.38</v>
      </c>
      <c r="F67" s="181"/>
      <c r="G67" s="181">
        <v>2011.15</v>
      </c>
      <c r="H67" s="181"/>
      <c r="I67" s="181">
        <v>2219.42</v>
      </c>
      <c r="J67" s="181"/>
      <c r="K67" s="181">
        <v>2574.23</v>
      </c>
      <c r="L67" s="181"/>
      <c r="M67" s="25">
        <v>2841.35</v>
      </c>
    </row>
    <row r="68" spans="1:13" ht="15" customHeight="1" x14ac:dyDescent="0.25">
      <c r="A68" s="178"/>
      <c r="B68" s="178"/>
      <c r="C68" s="179" t="s">
        <v>39</v>
      </c>
      <c r="D68" s="179"/>
      <c r="E68" s="180">
        <v>58836</v>
      </c>
      <c r="F68" s="180"/>
      <c r="G68" s="180">
        <v>68186</v>
      </c>
      <c r="H68" s="180"/>
      <c r="I68" s="180">
        <v>75247</v>
      </c>
      <c r="J68" s="180"/>
      <c r="K68" s="180">
        <v>87277</v>
      </c>
      <c r="L68" s="180"/>
      <c r="M68" s="26">
        <v>96333</v>
      </c>
    </row>
  </sheetData>
  <mergeCells count="389">
    <mergeCell ref="A4:C4"/>
    <mergeCell ref="D4:E4"/>
    <mergeCell ref="F4:G4"/>
    <mergeCell ref="H4:I4"/>
    <mergeCell ref="J4:K4"/>
    <mergeCell ref="M4:N4"/>
    <mergeCell ref="A6:C6"/>
    <mergeCell ref="D6:E6"/>
    <mergeCell ref="F6:G6"/>
    <mergeCell ref="H6:I6"/>
    <mergeCell ref="J6:K6"/>
    <mergeCell ref="M6:N6"/>
    <mergeCell ref="A5:C5"/>
    <mergeCell ref="D5:E5"/>
    <mergeCell ref="F5:G5"/>
    <mergeCell ref="H5:I5"/>
    <mergeCell ref="J5:K5"/>
    <mergeCell ref="M5:N5"/>
    <mergeCell ref="A8:C8"/>
    <mergeCell ref="D8:E8"/>
    <mergeCell ref="F8:G8"/>
    <mergeCell ref="H8:I8"/>
    <mergeCell ref="J8:K8"/>
    <mergeCell ref="M8:N8"/>
    <mergeCell ref="A7:C7"/>
    <mergeCell ref="D7:E7"/>
    <mergeCell ref="F7:G7"/>
    <mergeCell ref="H7:I7"/>
    <mergeCell ref="J7:K7"/>
    <mergeCell ref="M7:N7"/>
    <mergeCell ref="A10:C10"/>
    <mergeCell ref="D10:E10"/>
    <mergeCell ref="F10:G10"/>
    <mergeCell ref="H10:I10"/>
    <mergeCell ref="J10:K10"/>
    <mergeCell ref="M10:N10"/>
    <mergeCell ref="A9:C9"/>
    <mergeCell ref="D9:E9"/>
    <mergeCell ref="F9:G9"/>
    <mergeCell ref="H9:I9"/>
    <mergeCell ref="J9:K9"/>
    <mergeCell ref="M9:N9"/>
    <mergeCell ref="A12:C12"/>
    <mergeCell ref="D12:E12"/>
    <mergeCell ref="F12:G12"/>
    <mergeCell ref="H12:I12"/>
    <mergeCell ref="J12:K12"/>
    <mergeCell ref="M12:N12"/>
    <mergeCell ref="A11:C11"/>
    <mergeCell ref="D11:E11"/>
    <mergeCell ref="F11:G11"/>
    <mergeCell ref="H11:I11"/>
    <mergeCell ref="J11:K11"/>
    <mergeCell ref="M11:N11"/>
    <mergeCell ref="A14:C14"/>
    <mergeCell ref="D14:E14"/>
    <mergeCell ref="F14:G14"/>
    <mergeCell ref="H14:I14"/>
    <mergeCell ref="J14:K14"/>
    <mergeCell ref="M14:N14"/>
    <mergeCell ref="A13:C13"/>
    <mergeCell ref="D13:E13"/>
    <mergeCell ref="F13:G13"/>
    <mergeCell ref="H13:I13"/>
    <mergeCell ref="J13:K13"/>
    <mergeCell ref="M13:N13"/>
    <mergeCell ref="A16:C16"/>
    <mergeCell ref="D16:E16"/>
    <mergeCell ref="F16:G16"/>
    <mergeCell ref="H16:I16"/>
    <mergeCell ref="J16:K16"/>
    <mergeCell ref="M16:N16"/>
    <mergeCell ref="A15:C15"/>
    <mergeCell ref="D15:E15"/>
    <mergeCell ref="F15:G15"/>
    <mergeCell ref="H15:I15"/>
    <mergeCell ref="J15:K15"/>
    <mergeCell ref="M15:N15"/>
    <mergeCell ref="A18:C18"/>
    <mergeCell ref="D18:E18"/>
    <mergeCell ref="F18:G18"/>
    <mergeCell ref="H18:I18"/>
    <mergeCell ref="J18:K18"/>
    <mergeCell ref="M18:N18"/>
    <mergeCell ref="A17:C17"/>
    <mergeCell ref="D17:E17"/>
    <mergeCell ref="F17:G17"/>
    <mergeCell ref="H17:I17"/>
    <mergeCell ref="J17:K17"/>
    <mergeCell ref="M17:N17"/>
    <mergeCell ref="A20:C20"/>
    <mergeCell ref="D20:E20"/>
    <mergeCell ref="F20:G20"/>
    <mergeCell ref="H20:I20"/>
    <mergeCell ref="J20:K20"/>
    <mergeCell ref="M20:N20"/>
    <mergeCell ref="A19:C19"/>
    <mergeCell ref="D19:E19"/>
    <mergeCell ref="F19:G19"/>
    <mergeCell ref="H19:I19"/>
    <mergeCell ref="J19:K19"/>
    <mergeCell ref="M19:N19"/>
    <mergeCell ref="A22:C22"/>
    <mergeCell ref="D22:E22"/>
    <mergeCell ref="F22:G22"/>
    <mergeCell ref="H22:I22"/>
    <mergeCell ref="J22:K22"/>
    <mergeCell ref="M22:N22"/>
    <mergeCell ref="A21:C21"/>
    <mergeCell ref="D21:E21"/>
    <mergeCell ref="F21:G21"/>
    <mergeCell ref="H21:I21"/>
    <mergeCell ref="J21:K21"/>
    <mergeCell ref="M21:N21"/>
    <mergeCell ref="A24:C24"/>
    <mergeCell ref="D24:E24"/>
    <mergeCell ref="F24:G24"/>
    <mergeCell ref="H24:I24"/>
    <mergeCell ref="J24:K24"/>
    <mergeCell ref="M24:N24"/>
    <mergeCell ref="A23:C23"/>
    <mergeCell ref="D23:E23"/>
    <mergeCell ref="F23:G23"/>
    <mergeCell ref="H23:I23"/>
    <mergeCell ref="J23:K23"/>
    <mergeCell ref="M23:N23"/>
    <mergeCell ref="A26:C26"/>
    <mergeCell ref="D26:E26"/>
    <mergeCell ref="F26:G26"/>
    <mergeCell ref="H26:I26"/>
    <mergeCell ref="J26:K26"/>
    <mergeCell ref="M26:N26"/>
    <mergeCell ref="A25:C25"/>
    <mergeCell ref="D25:E25"/>
    <mergeCell ref="F25:G25"/>
    <mergeCell ref="H25:I25"/>
    <mergeCell ref="J25:K25"/>
    <mergeCell ref="M25:N25"/>
    <mergeCell ref="A28:C28"/>
    <mergeCell ref="D28:E28"/>
    <mergeCell ref="F28:G28"/>
    <mergeCell ref="H28:I28"/>
    <mergeCell ref="J28:K28"/>
    <mergeCell ref="M28:N28"/>
    <mergeCell ref="A27:C27"/>
    <mergeCell ref="D27:E27"/>
    <mergeCell ref="F27:G27"/>
    <mergeCell ref="H27:I27"/>
    <mergeCell ref="J27:K27"/>
    <mergeCell ref="M27:N27"/>
    <mergeCell ref="A30:C30"/>
    <mergeCell ref="D30:E30"/>
    <mergeCell ref="F30:G30"/>
    <mergeCell ref="H30:I30"/>
    <mergeCell ref="J30:K30"/>
    <mergeCell ref="M30:N30"/>
    <mergeCell ref="A29:C29"/>
    <mergeCell ref="D29:E29"/>
    <mergeCell ref="F29:G29"/>
    <mergeCell ref="H29:I29"/>
    <mergeCell ref="J29:K29"/>
    <mergeCell ref="M29:N29"/>
    <mergeCell ref="A32:C32"/>
    <mergeCell ref="D32:E32"/>
    <mergeCell ref="F32:G32"/>
    <mergeCell ref="H32:I32"/>
    <mergeCell ref="J32:K32"/>
    <mergeCell ref="M32:N32"/>
    <mergeCell ref="A31:C31"/>
    <mergeCell ref="D31:E31"/>
    <mergeCell ref="F31:G31"/>
    <mergeCell ref="H31:I31"/>
    <mergeCell ref="J31:K31"/>
    <mergeCell ref="M31:N31"/>
    <mergeCell ref="A34:C34"/>
    <mergeCell ref="D34:E34"/>
    <mergeCell ref="F34:G34"/>
    <mergeCell ref="H34:I34"/>
    <mergeCell ref="J34:K34"/>
    <mergeCell ref="M34:N34"/>
    <mergeCell ref="A33:C33"/>
    <mergeCell ref="D33:E33"/>
    <mergeCell ref="F33:G33"/>
    <mergeCell ref="H33:I33"/>
    <mergeCell ref="J33:K33"/>
    <mergeCell ref="M33:N33"/>
    <mergeCell ref="A38:B38"/>
    <mergeCell ref="C38:D38"/>
    <mergeCell ref="E38:F38"/>
    <mergeCell ref="G38:H38"/>
    <mergeCell ref="I38:J38"/>
    <mergeCell ref="K38:L38"/>
    <mergeCell ref="K36:L36"/>
    <mergeCell ref="A37:B37"/>
    <mergeCell ref="C37:D37"/>
    <mergeCell ref="E37:F37"/>
    <mergeCell ref="G37:H37"/>
    <mergeCell ref="I37:J37"/>
    <mergeCell ref="K37:L37"/>
    <mergeCell ref="A35:A36"/>
    <mergeCell ref="B35:D35"/>
    <mergeCell ref="E35:F35"/>
    <mergeCell ref="G35:H35"/>
    <mergeCell ref="I35:J35"/>
    <mergeCell ref="K35:L35"/>
    <mergeCell ref="B36:D36"/>
    <mergeCell ref="E36:F36"/>
    <mergeCell ref="G36:H36"/>
    <mergeCell ref="I36:J36"/>
    <mergeCell ref="A40:B40"/>
    <mergeCell ref="C40:D40"/>
    <mergeCell ref="E40:F40"/>
    <mergeCell ref="G40:H40"/>
    <mergeCell ref="I40:J40"/>
    <mergeCell ref="K40:L40"/>
    <mergeCell ref="A39:B39"/>
    <mergeCell ref="C39:D39"/>
    <mergeCell ref="E39:F39"/>
    <mergeCell ref="G39:H39"/>
    <mergeCell ref="I39:J39"/>
    <mergeCell ref="K39:L39"/>
    <mergeCell ref="A42:B42"/>
    <mergeCell ref="C42:D42"/>
    <mergeCell ref="E42:F42"/>
    <mergeCell ref="G42:H42"/>
    <mergeCell ref="I42:J42"/>
    <mergeCell ref="K42:L42"/>
    <mergeCell ref="A41:B41"/>
    <mergeCell ref="C41:D41"/>
    <mergeCell ref="E41:F41"/>
    <mergeCell ref="G41:H41"/>
    <mergeCell ref="I41:J41"/>
    <mergeCell ref="K41:L41"/>
    <mergeCell ref="A44:B44"/>
    <mergeCell ref="C44:D44"/>
    <mergeCell ref="E44:F44"/>
    <mergeCell ref="G44:H44"/>
    <mergeCell ref="I44:J44"/>
    <mergeCell ref="K44:L44"/>
    <mergeCell ref="A43:B43"/>
    <mergeCell ref="C43:D43"/>
    <mergeCell ref="E43:F43"/>
    <mergeCell ref="G43:H43"/>
    <mergeCell ref="I43:J43"/>
    <mergeCell ref="K43:L43"/>
    <mergeCell ref="A46:B46"/>
    <mergeCell ref="C46:D46"/>
    <mergeCell ref="E46:F46"/>
    <mergeCell ref="G46:H46"/>
    <mergeCell ref="I46:J46"/>
    <mergeCell ref="K46:L46"/>
    <mergeCell ref="A45:B45"/>
    <mergeCell ref="C45:D45"/>
    <mergeCell ref="E45:F45"/>
    <mergeCell ref="G45:H45"/>
    <mergeCell ref="I45:J45"/>
    <mergeCell ref="K45:L45"/>
    <mergeCell ref="A48:B48"/>
    <mergeCell ref="C48:D48"/>
    <mergeCell ref="E48:F48"/>
    <mergeCell ref="G48:H48"/>
    <mergeCell ref="I48:J48"/>
    <mergeCell ref="K48:L48"/>
    <mergeCell ref="A47:B47"/>
    <mergeCell ref="C47:D47"/>
    <mergeCell ref="E47:F47"/>
    <mergeCell ref="G47:H47"/>
    <mergeCell ref="I47:J47"/>
    <mergeCell ref="K47:L47"/>
    <mergeCell ref="A50:B50"/>
    <mergeCell ref="C50:D50"/>
    <mergeCell ref="E50:F50"/>
    <mergeCell ref="G50:H50"/>
    <mergeCell ref="I50:J50"/>
    <mergeCell ref="K50:L50"/>
    <mergeCell ref="A49:B49"/>
    <mergeCell ref="C49:D49"/>
    <mergeCell ref="E49:F49"/>
    <mergeCell ref="G49:H49"/>
    <mergeCell ref="I49:J49"/>
    <mergeCell ref="K49:L49"/>
    <mergeCell ref="A52:B52"/>
    <mergeCell ref="C52:D52"/>
    <mergeCell ref="E52:F52"/>
    <mergeCell ref="G52:H52"/>
    <mergeCell ref="I52:J52"/>
    <mergeCell ref="K52:L52"/>
    <mergeCell ref="A51:B51"/>
    <mergeCell ref="C51:D51"/>
    <mergeCell ref="E51:F51"/>
    <mergeCell ref="G51:H51"/>
    <mergeCell ref="I51:J51"/>
    <mergeCell ref="K51:L51"/>
    <mergeCell ref="A54:B54"/>
    <mergeCell ref="C54:D54"/>
    <mergeCell ref="E54:F54"/>
    <mergeCell ref="G54:H54"/>
    <mergeCell ref="I54:J54"/>
    <mergeCell ref="K54:L54"/>
    <mergeCell ref="A53:B53"/>
    <mergeCell ref="C53:D53"/>
    <mergeCell ref="E53:F53"/>
    <mergeCell ref="G53:H53"/>
    <mergeCell ref="I53:J53"/>
    <mergeCell ref="K53:L53"/>
    <mergeCell ref="A56:B56"/>
    <mergeCell ref="C56:D56"/>
    <mergeCell ref="E56:F56"/>
    <mergeCell ref="G56:H56"/>
    <mergeCell ref="I56:J56"/>
    <mergeCell ref="K56:L56"/>
    <mergeCell ref="A55:B55"/>
    <mergeCell ref="C55:D55"/>
    <mergeCell ref="E55:F55"/>
    <mergeCell ref="G55:H55"/>
    <mergeCell ref="I55:J55"/>
    <mergeCell ref="K55:L55"/>
    <mergeCell ref="A58:B58"/>
    <mergeCell ref="C58:D58"/>
    <mergeCell ref="E58:F58"/>
    <mergeCell ref="G58:H58"/>
    <mergeCell ref="I58:J58"/>
    <mergeCell ref="K58:L58"/>
    <mergeCell ref="A57:B57"/>
    <mergeCell ref="C57:D57"/>
    <mergeCell ref="E57:F57"/>
    <mergeCell ref="G57:H57"/>
    <mergeCell ref="I57:J57"/>
    <mergeCell ref="K57:L57"/>
    <mergeCell ref="A60:B60"/>
    <mergeCell ref="C60:D60"/>
    <mergeCell ref="E60:F60"/>
    <mergeCell ref="G60:H60"/>
    <mergeCell ref="I60:J60"/>
    <mergeCell ref="K60:L60"/>
    <mergeCell ref="A59:B59"/>
    <mergeCell ref="C59:D59"/>
    <mergeCell ref="E59:F59"/>
    <mergeCell ref="G59:H59"/>
    <mergeCell ref="I59:J59"/>
    <mergeCell ref="K59:L59"/>
    <mergeCell ref="A62:B62"/>
    <mergeCell ref="C62:D62"/>
    <mergeCell ref="E62:F62"/>
    <mergeCell ref="G62:H62"/>
    <mergeCell ref="I62:J62"/>
    <mergeCell ref="K62:L62"/>
    <mergeCell ref="A61:B61"/>
    <mergeCell ref="C61:D61"/>
    <mergeCell ref="E61:F61"/>
    <mergeCell ref="G61:H61"/>
    <mergeCell ref="I61:J61"/>
    <mergeCell ref="K61:L61"/>
    <mergeCell ref="A64:B64"/>
    <mergeCell ref="C64:D64"/>
    <mergeCell ref="E64:F64"/>
    <mergeCell ref="G64:H64"/>
    <mergeCell ref="I64:J64"/>
    <mergeCell ref="K64:L64"/>
    <mergeCell ref="A63:B63"/>
    <mergeCell ref="C63:D63"/>
    <mergeCell ref="E63:F63"/>
    <mergeCell ref="G63:H63"/>
    <mergeCell ref="I63:J63"/>
    <mergeCell ref="K63:L63"/>
    <mergeCell ref="A66:B66"/>
    <mergeCell ref="C66:D66"/>
    <mergeCell ref="E66:F66"/>
    <mergeCell ref="G66:H66"/>
    <mergeCell ref="I66:J66"/>
    <mergeCell ref="K66:L66"/>
    <mergeCell ref="A65:B65"/>
    <mergeCell ref="C65:D65"/>
    <mergeCell ref="E65:F65"/>
    <mergeCell ref="G65:H65"/>
    <mergeCell ref="I65:J65"/>
    <mergeCell ref="K65:L65"/>
    <mergeCell ref="A68:B68"/>
    <mergeCell ref="C68:D68"/>
    <mergeCell ref="E68:F68"/>
    <mergeCell ref="G68:H68"/>
    <mergeCell ref="I68:J68"/>
    <mergeCell ref="K68:L68"/>
    <mergeCell ref="A67:B67"/>
    <mergeCell ref="C67:D67"/>
    <mergeCell ref="E67:F67"/>
    <mergeCell ref="G67:H67"/>
    <mergeCell ref="I67:J67"/>
    <mergeCell ref="K67:L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Directions</vt:lpstr>
      <vt:lpstr>Year 1</vt:lpstr>
      <vt:lpstr>Year 2</vt:lpstr>
      <vt:lpstr>Year 3</vt:lpstr>
      <vt:lpstr>Year 4</vt:lpstr>
      <vt:lpstr>Year 5</vt:lpstr>
      <vt:lpstr>Summary Sheet</vt:lpstr>
      <vt:lpstr>Faculty Salary AY 2016</vt:lpstr>
      <vt:lpstr>SCUPA Eff 7.2017</vt:lpstr>
      <vt:lpstr>SCUPA eff 7.2018</vt:lpstr>
      <vt:lpstr>Directions!OLE_LINK1</vt:lpstr>
    </vt:vector>
  </TitlesOfParts>
  <Company>West Chester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 Chester University</dc:creator>
  <cp:lastModifiedBy>Vassallo, Laura</cp:lastModifiedBy>
  <cp:lastPrinted>2018-01-30T17:03:17Z</cp:lastPrinted>
  <dcterms:created xsi:type="dcterms:W3CDTF">2014-07-15T19:45:32Z</dcterms:created>
  <dcterms:modified xsi:type="dcterms:W3CDTF">2019-03-20T15:42:29Z</dcterms:modified>
  <cp:contentStatus/>
</cp:coreProperties>
</file>